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o36\Desktop\ЛДП на 2025\экспертиза лдп 2025\ЛДП 2025 экспертиза\"/>
    </mc:Choice>
  </mc:AlternateContent>
  <xr:revisionPtr revIDLastSave="0" documentId="13_ncr:1_{450FE7EE-C87F-4F6B-9BF2-0D98C663F857}" xr6:coauthVersionLast="47" xr6:coauthVersionMax="47" xr10:uidLastSave="{00000000-0000-0000-0000-000000000000}"/>
  <bookViews>
    <workbookView xWindow="12045" yWindow="570" windowWidth="15585" windowHeight="15030" tabRatio="0" xr2:uid="{00000000-000D-0000-FFFF-FFFF00000000}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1" l="1"/>
  <c r="G238" i="1"/>
  <c r="G237" i="1"/>
  <c r="G236" i="1"/>
  <c r="G235" i="1"/>
  <c r="G234" i="1"/>
  <c r="G233" i="1"/>
  <c r="G229" i="1"/>
  <c r="G226" i="1"/>
  <c r="G225" i="1"/>
  <c r="G224" i="1"/>
  <c r="G223" i="1"/>
  <c r="G222" i="1"/>
  <c r="G214" i="1"/>
  <c r="G213" i="1"/>
  <c r="G212" i="1"/>
  <c r="G211" i="1"/>
  <c r="G210" i="1"/>
  <c r="G206" i="1"/>
  <c r="G203" i="1"/>
  <c r="G202" i="1"/>
  <c r="G201" i="1"/>
  <c r="G200" i="1"/>
  <c r="G199" i="1"/>
  <c r="G191" i="1"/>
  <c r="G190" i="1"/>
  <c r="G189" i="1"/>
  <c r="G188" i="1"/>
  <c r="G187" i="1"/>
  <c r="G180" i="1"/>
  <c r="G179" i="1"/>
  <c r="G178" i="1"/>
  <c r="G177" i="1"/>
  <c r="G176" i="1"/>
  <c r="G168" i="1"/>
  <c r="G167" i="1"/>
  <c r="G166" i="1"/>
  <c r="G165" i="1"/>
  <c r="G164" i="1"/>
  <c r="G160" i="1"/>
  <c r="G157" i="1"/>
  <c r="G156" i="1"/>
  <c r="G155" i="1"/>
  <c r="G154" i="1"/>
  <c r="G153" i="1"/>
  <c r="G145" i="1"/>
  <c r="G144" i="1"/>
  <c r="G143" i="1"/>
  <c r="G142" i="1"/>
  <c r="G141" i="1"/>
  <c r="G140" i="1"/>
  <c r="G133" i="1"/>
  <c r="G132" i="1"/>
  <c r="G131" i="1"/>
  <c r="G130" i="1"/>
  <c r="G121" i="1"/>
  <c r="G120" i="1"/>
  <c r="G119" i="1"/>
  <c r="G118" i="1"/>
  <c r="G117" i="1"/>
  <c r="G116" i="1"/>
  <c r="G112" i="1"/>
  <c r="G109" i="1"/>
  <c r="G108" i="1"/>
  <c r="G107" i="1"/>
  <c r="G106" i="1"/>
  <c r="G105" i="1"/>
  <c r="G97" i="1"/>
  <c r="G96" i="1"/>
  <c r="G95" i="1"/>
  <c r="G94" i="1"/>
  <c r="G93" i="1"/>
  <c r="G92" i="1"/>
  <c r="G88" i="1"/>
  <c r="G85" i="1"/>
  <c r="G84" i="1"/>
  <c r="G83" i="1"/>
  <c r="G82" i="1"/>
  <c r="G81" i="1"/>
  <c r="G73" i="1"/>
  <c r="G72" i="1"/>
  <c r="G71" i="1"/>
  <c r="G70" i="1"/>
  <c r="G69" i="1"/>
  <c r="G62" i="1"/>
  <c r="G61" i="1"/>
  <c r="G60" i="1"/>
  <c r="G59" i="1"/>
  <c r="G58" i="1"/>
  <c r="G50" i="1"/>
  <c r="G49" i="1"/>
  <c r="G48" i="1"/>
  <c r="G47" i="1"/>
  <c r="G46" i="1"/>
  <c r="G45" i="1"/>
  <c r="G41" i="1"/>
  <c r="G38" i="1"/>
  <c r="G37" i="1"/>
  <c r="G36" i="1"/>
  <c r="G35" i="1"/>
  <c r="G34" i="1"/>
  <c r="G33" i="1"/>
  <c r="G13" i="1"/>
  <c r="G12" i="1"/>
  <c r="G11" i="1"/>
  <c r="G10" i="1"/>
  <c r="G9" i="1"/>
  <c r="G25" i="1"/>
  <c r="G24" i="1"/>
  <c r="G23" i="1"/>
  <c r="G20" i="1"/>
  <c r="G21" i="1"/>
  <c r="F232" i="1"/>
  <c r="E232" i="1"/>
  <c r="D232" i="1"/>
  <c r="F163" i="1"/>
  <c r="E163" i="1"/>
  <c r="D163" i="1"/>
  <c r="F115" i="1"/>
  <c r="E115" i="1"/>
  <c r="D115" i="1"/>
  <c r="F44" i="1"/>
  <c r="E44" i="1"/>
  <c r="D44" i="1"/>
  <c r="G44" i="1" s="1"/>
  <c r="G115" i="1" l="1"/>
  <c r="G163" i="1"/>
  <c r="G232" i="1"/>
  <c r="F139" i="1"/>
  <c r="E139" i="1"/>
  <c r="D139" i="1"/>
  <c r="F68" i="1"/>
  <c r="E68" i="1"/>
  <c r="D68" i="1"/>
  <c r="F209" i="1"/>
  <c r="E209" i="1"/>
  <c r="D209" i="1"/>
  <c r="F186" i="1"/>
  <c r="E186" i="1"/>
  <c r="D186" i="1"/>
  <c r="F91" i="1"/>
  <c r="E91" i="1"/>
  <c r="D91" i="1"/>
  <c r="F19" i="1"/>
  <c r="E19" i="1"/>
  <c r="D19" i="1"/>
  <c r="G19" i="1" l="1"/>
  <c r="G186" i="1"/>
  <c r="G68" i="1"/>
  <c r="G74" i="1" s="1"/>
  <c r="G91" i="1"/>
  <c r="G209" i="1"/>
  <c r="G139" i="1"/>
  <c r="C239" i="1"/>
  <c r="G239" i="1"/>
  <c r="F239" i="1"/>
  <c r="E239" i="1"/>
  <c r="D239" i="1"/>
  <c r="C215" i="1"/>
  <c r="G215" i="1"/>
  <c r="F215" i="1"/>
  <c r="E215" i="1"/>
  <c r="D215" i="1"/>
  <c r="C192" i="1"/>
  <c r="G192" i="1"/>
  <c r="F192" i="1"/>
  <c r="E192" i="1"/>
  <c r="D192" i="1"/>
  <c r="C169" i="1"/>
  <c r="G169" i="1"/>
  <c r="F169" i="1"/>
  <c r="E169" i="1"/>
  <c r="D169" i="1"/>
  <c r="C146" i="1"/>
  <c r="G146" i="1"/>
  <c r="F146" i="1"/>
  <c r="E146" i="1"/>
  <c r="D146" i="1"/>
  <c r="C110" i="1"/>
  <c r="G110" i="1"/>
  <c r="F110" i="1"/>
  <c r="E110" i="1"/>
  <c r="D110" i="1"/>
  <c r="C63" i="1"/>
  <c r="G63" i="1"/>
  <c r="F63" i="1"/>
  <c r="E63" i="1"/>
  <c r="D63" i="1"/>
  <c r="C39" i="1"/>
  <c r="G39" i="1"/>
  <c r="F39" i="1"/>
  <c r="E39" i="1"/>
  <c r="D39" i="1"/>
  <c r="C86" i="1"/>
  <c r="G86" i="1"/>
  <c r="F86" i="1"/>
  <c r="E86" i="1"/>
  <c r="D86" i="1"/>
  <c r="F183" i="1"/>
  <c r="D183" i="1"/>
  <c r="F136" i="1"/>
  <c r="D136" i="1"/>
  <c r="F65" i="1"/>
  <c r="D65" i="1"/>
  <c r="C51" i="1"/>
  <c r="G51" i="1"/>
  <c r="F51" i="1"/>
  <c r="E51" i="1"/>
  <c r="D51" i="1"/>
  <c r="C122" i="1"/>
  <c r="G122" i="1"/>
  <c r="F122" i="1"/>
  <c r="E122" i="1"/>
  <c r="D122" i="1"/>
  <c r="G98" i="1"/>
  <c r="F98" i="1"/>
  <c r="E98" i="1"/>
  <c r="D98" i="1"/>
  <c r="C98" i="1"/>
  <c r="C74" i="1"/>
  <c r="F74" i="1"/>
  <c r="E74" i="1"/>
  <c r="D74" i="1"/>
  <c r="F22" i="1"/>
  <c r="F26" i="1" s="1"/>
  <c r="E22" i="1"/>
  <c r="D22" i="1"/>
  <c r="E26" i="1"/>
  <c r="D26" i="1"/>
  <c r="C26" i="1"/>
  <c r="G230" i="1"/>
  <c r="F230" i="1"/>
  <c r="E230" i="1"/>
  <c r="D230" i="1"/>
  <c r="C230" i="1"/>
  <c r="G65" i="1" l="1"/>
  <c r="G136" i="1"/>
  <c r="G183" i="1"/>
  <c r="G22" i="1"/>
  <c r="G26" i="1" s="1"/>
  <c r="F16" i="1"/>
  <c r="D16" i="1"/>
  <c r="G16" i="1" l="1"/>
  <c r="G227" i="1"/>
  <c r="F227" i="1"/>
  <c r="E227" i="1"/>
  <c r="D227" i="1"/>
  <c r="C227" i="1"/>
  <c r="F207" i="1"/>
  <c r="E207" i="1"/>
  <c r="D207" i="1"/>
  <c r="C207" i="1"/>
  <c r="G204" i="1"/>
  <c r="F204" i="1"/>
  <c r="E204" i="1"/>
  <c r="D204" i="1"/>
  <c r="C204" i="1"/>
  <c r="F184" i="1"/>
  <c r="E184" i="1"/>
  <c r="D184" i="1"/>
  <c r="C184" i="1"/>
  <c r="G181" i="1"/>
  <c r="F181" i="1"/>
  <c r="E181" i="1"/>
  <c r="D181" i="1"/>
  <c r="C181" i="1"/>
  <c r="F161" i="1"/>
  <c r="E161" i="1"/>
  <c r="D161" i="1"/>
  <c r="C161" i="1"/>
  <c r="G158" i="1"/>
  <c r="F158" i="1"/>
  <c r="E158" i="1"/>
  <c r="D158" i="1"/>
  <c r="C158" i="1"/>
  <c r="F137" i="1"/>
  <c r="E137" i="1"/>
  <c r="D137" i="1"/>
  <c r="C137" i="1"/>
  <c r="G134" i="1"/>
  <c r="F134" i="1"/>
  <c r="E134" i="1"/>
  <c r="D134" i="1"/>
  <c r="C134" i="1"/>
  <c r="F113" i="1"/>
  <c r="E113" i="1"/>
  <c r="D113" i="1"/>
  <c r="C113" i="1"/>
  <c r="C123" i="1" s="1"/>
  <c r="F89" i="1"/>
  <c r="E89" i="1"/>
  <c r="D89" i="1"/>
  <c r="C89" i="1"/>
  <c r="C99" i="1" s="1"/>
  <c r="F66" i="1"/>
  <c r="E66" i="1"/>
  <c r="D66" i="1"/>
  <c r="C66" i="1"/>
  <c r="F42" i="1"/>
  <c r="E42" i="1"/>
  <c r="D42" i="1"/>
  <c r="C42" i="1"/>
  <c r="G42" i="1"/>
  <c r="C14" i="1"/>
  <c r="D14" i="1"/>
  <c r="E14" i="1"/>
  <c r="F14" i="1"/>
  <c r="C75" i="1" l="1"/>
  <c r="C193" i="1"/>
  <c r="C170" i="1"/>
  <c r="C216" i="1"/>
  <c r="C240" i="1" s="1"/>
  <c r="C147" i="1"/>
  <c r="C52" i="1"/>
  <c r="G207" i="1"/>
  <c r="G161" i="1"/>
  <c r="D216" i="1"/>
  <c r="D240" i="1" s="1"/>
  <c r="E216" i="1"/>
  <c r="E240" i="1" s="1"/>
  <c r="G184" i="1"/>
  <c r="G66" i="1"/>
  <c r="G137" i="1"/>
  <c r="D170" i="1"/>
  <c r="F216" i="1"/>
  <c r="F240" i="1" s="1"/>
  <c r="E170" i="1"/>
  <c r="D123" i="1"/>
  <c r="F170" i="1"/>
  <c r="E123" i="1"/>
  <c r="F123" i="1"/>
  <c r="G89" i="1"/>
  <c r="G113" i="1"/>
  <c r="D99" i="1"/>
  <c r="D147" i="1"/>
  <c r="D193" i="1"/>
  <c r="E99" i="1"/>
  <c r="E147" i="1"/>
  <c r="E193" i="1"/>
  <c r="D52" i="1"/>
  <c r="F99" i="1"/>
  <c r="F147" i="1"/>
  <c r="F193" i="1"/>
  <c r="E52" i="1"/>
  <c r="F52" i="1"/>
  <c r="D75" i="1"/>
  <c r="E75" i="1"/>
  <c r="F75" i="1"/>
  <c r="G52" i="1"/>
  <c r="G170" i="1" l="1"/>
  <c r="G216" i="1"/>
  <c r="G240" i="1" s="1"/>
  <c r="G99" i="1"/>
  <c r="G75" i="1"/>
  <c r="G123" i="1"/>
  <c r="G147" i="1"/>
  <c r="G193" i="1"/>
  <c r="F17" i="1"/>
  <c r="E17" i="1"/>
  <c r="D17" i="1"/>
  <c r="C17" i="1"/>
  <c r="C27" i="1" s="1"/>
  <c r="C241" i="1" s="1"/>
  <c r="D27" i="1" l="1"/>
  <c r="D241" i="1" s="1"/>
  <c r="F27" i="1"/>
  <c r="F241" i="1" s="1"/>
  <c r="E27" i="1"/>
  <c r="E241" i="1" s="1"/>
  <c r="G17" i="1"/>
  <c r="G14" i="1"/>
  <c r="G27" i="1" l="1"/>
  <c r="G241" i="1" s="1"/>
</calcChain>
</file>

<file path=xl/sharedStrings.xml><?xml version="1.0" encoding="utf-8"?>
<sst xmlns="http://schemas.openxmlformats.org/spreadsheetml/2006/main" count="476" uniqueCount="156">
  <si>
    <t>Меню приготавливаемых блюд</t>
  </si>
  <si>
    <t>Неделя:</t>
  </si>
  <si>
    <t>1</t>
  </si>
  <si>
    <t>День:</t>
  </si>
  <si>
    <t>понедельник</t>
  </si>
  <si>
    <t>Прием пищи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</si>
  <si>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</si>
  <si>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</si>
  <si>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</si>
  <si>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</si>
  <si>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</si>
  <si>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</si>
  <si>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</si>
  <si>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</si>
  <si>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2</t>
  </si>
  <si>
    <t>Обед</t>
  </si>
  <si>
    <t>Итого за день</t>
  </si>
  <si>
    <t>(лист 2)</t>
  </si>
  <si>
    <t>вторник</t>
  </si>
  <si>
    <t>Какао с молоком</t>
  </si>
  <si>
    <t>Салат из свежих помидоров</t>
  </si>
  <si>
    <t>(лист 3)</t>
  </si>
  <si>
    <t>среда</t>
  </si>
  <si>
    <t>четверг</t>
  </si>
  <si>
    <t>(лист 5)</t>
  </si>
  <si>
    <t>пятница</t>
  </si>
  <si>
    <t>(лист 6)</t>
  </si>
  <si>
    <t>(лист 7)</t>
  </si>
  <si>
    <t>(лист 8)</t>
  </si>
  <si>
    <t>(лист 9)</t>
  </si>
  <si>
    <t>(лист 10)</t>
  </si>
  <si>
    <t>Среднее значение за период</t>
  </si>
  <si>
    <t>Возрастная категория: 7 - 11 лет</t>
  </si>
  <si>
    <t>Итого за Завтрак (20%)</t>
  </si>
  <si>
    <t>Итого за Обед (35%)</t>
  </si>
  <si>
    <t>Каша рисовая молочная жидкая</t>
  </si>
  <si>
    <t>Омлет натуральный запеченый</t>
  </si>
  <si>
    <t>Макаронные изделия отварные</t>
  </si>
  <si>
    <t>Трехразовый прием пищи</t>
  </si>
  <si>
    <t>Сезон: ЛДП</t>
  </si>
  <si>
    <t>516/3</t>
  </si>
  <si>
    <t>Бутерброды с маслом</t>
  </si>
  <si>
    <t>70/71/1</t>
  </si>
  <si>
    <t>Яблоки</t>
  </si>
  <si>
    <t>/0</t>
  </si>
  <si>
    <t>462/1</t>
  </si>
  <si>
    <t>2.1/1</t>
  </si>
  <si>
    <t>10 часов</t>
  </si>
  <si>
    <t>Итого за 10 часов (5%)</t>
  </si>
  <si>
    <t>Возрастная категория 7-11 лет</t>
  </si>
  <si>
    <t>6/1</t>
  </si>
  <si>
    <t>17/1</t>
  </si>
  <si>
    <t>Котлеты из мяса</t>
  </si>
  <si>
    <t>339/1</t>
  </si>
  <si>
    <t>256/1</t>
  </si>
  <si>
    <t>Хлеб ржано-пшеничный вит</t>
  </si>
  <si>
    <t>1/1</t>
  </si>
  <si>
    <t>245/2</t>
  </si>
  <si>
    <t>Хлеб пшеничный вит (завтрак)</t>
  </si>
  <si>
    <t>Бутерброды с сыром</t>
  </si>
  <si>
    <t>63/64/1</t>
  </si>
  <si>
    <t>236/1</t>
  </si>
  <si>
    <t>Сок</t>
  </si>
  <si>
    <t>457/1</t>
  </si>
  <si>
    <t>2/1</t>
  </si>
  <si>
    <t>(лист 4 )</t>
  </si>
  <si>
    <r>
      <rPr>
        <sz val="9"/>
        <rFont val="Times New Roman"/>
        <family val="1"/>
        <charset val="204"/>
      </rPr>
      <t>Салат из свежих помидоров</t>
    </r>
  </si>
  <si>
    <r>
      <rPr>
        <sz val="9"/>
        <rFont val="Times New Roman"/>
        <family val="1"/>
        <charset val="204"/>
      </rPr>
      <t>Макаронные изделия отварные</t>
    </r>
  </si>
  <si>
    <r>
      <rPr>
        <sz val="9"/>
        <rFont val="Times New Roman"/>
        <family val="1"/>
        <charset val="204"/>
      </rPr>
      <t>Хлеб ржано-пшеничный вит</t>
    </r>
  </si>
  <si>
    <r>
      <rPr>
        <sz val="9"/>
        <rFont val="Times New Roman"/>
        <family val="1"/>
        <charset val="204"/>
      </rPr>
      <t>Чай с сахаром</t>
    </r>
  </si>
  <si>
    <r>
      <rPr>
        <sz val="9"/>
        <rFont val="Times New Roman"/>
        <family val="1"/>
        <charset val="204"/>
      </rPr>
      <t>Хлеб пшеничный вит (обед)</t>
    </r>
  </si>
  <si>
    <r>
      <rPr>
        <sz val="9"/>
        <rFont val="Times New Roman"/>
        <family val="1"/>
        <charset val="204"/>
      </rPr>
      <t>Каша "Дружба"</t>
    </r>
  </si>
  <si>
    <r>
      <rPr>
        <sz val="9"/>
        <rFont val="Times New Roman"/>
        <family val="1"/>
        <charset val="204"/>
      </rPr>
      <t>Бутерброды с сыром</t>
    </r>
  </si>
  <si>
    <r>
      <rPr>
        <sz val="9"/>
        <rFont val="Times New Roman"/>
        <family val="1"/>
        <charset val="204"/>
      </rPr>
      <t>Хлеб пшеничный витаминизированный</t>
    </r>
  </si>
  <si>
    <r>
      <rPr>
        <sz val="9"/>
        <rFont val="Times New Roman"/>
        <family val="1"/>
        <charset val="204"/>
      </rPr>
      <t>Яблоки</t>
    </r>
  </si>
  <si>
    <r>
      <rPr>
        <sz val="9"/>
        <rFont val="Times New Roman"/>
        <family val="1"/>
        <charset val="204"/>
      </rPr>
      <t>Йогурт питьевой</t>
    </r>
  </si>
  <si>
    <r>
      <rPr>
        <sz val="9"/>
        <rFont val="Times New Roman"/>
        <family val="1"/>
        <charset val="204"/>
      </rPr>
      <t>Салат из свежих огурцов</t>
    </r>
  </si>
  <si>
    <r>
      <rPr>
        <sz val="9"/>
        <rFont val="Times New Roman"/>
        <family val="1"/>
        <charset val="204"/>
      </rPr>
      <t>Уха рыбацкая</t>
    </r>
  </si>
  <si>
    <r>
      <rPr>
        <sz val="9"/>
        <rFont val="Times New Roman"/>
        <family val="1"/>
        <charset val="204"/>
      </rPr>
      <t>Жаркое по-домашнему</t>
    </r>
  </si>
  <si>
    <r>
      <rPr>
        <sz val="9"/>
        <rFont val="Times New Roman"/>
        <family val="1"/>
        <charset val="204"/>
      </rPr>
      <t>Компот из смеси сухофруктов</t>
    </r>
  </si>
  <si>
    <r>
      <rPr>
        <sz val="9"/>
        <rFont val="Times New Roman"/>
        <family val="1"/>
        <charset val="204"/>
      </rPr>
      <t>Бутерброды с сыром и маслом</t>
    </r>
  </si>
  <si>
    <r>
      <rPr>
        <sz val="9"/>
        <rFont val="Times New Roman"/>
        <family val="1"/>
        <charset val="204"/>
      </rPr>
      <t>Кофейный напиток</t>
    </r>
  </si>
  <si>
    <r>
      <rPr>
        <sz val="9"/>
        <rFont val="Times New Roman"/>
        <family val="1"/>
        <charset val="204"/>
      </rPr>
      <t>Сок</t>
    </r>
  </si>
  <si>
    <r>
      <rPr>
        <sz val="9"/>
        <rFont val="Times New Roman"/>
        <family val="1"/>
        <charset val="204"/>
      </rPr>
      <t>Щи из свежей капусты с картофелем</t>
    </r>
  </si>
  <si>
    <r>
      <rPr>
        <sz val="9"/>
        <rFont val="Times New Roman"/>
        <family val="1"/>
        <charset val="204"/>
      </rPr>
      <t>Биточки рубленные из птицы с маслом</t>
    </r>
  </si>
  <si>
    <r>
      <rPr>
        <sz val="9"/>
        <rFont val="Times New Roman"/>
        <family val="1"/>
        <charset val="204"/>
      </rPr>
      <t>Каша пшенная молочная жидкая</t>
    </r>
  </si>
  <si>
    <r>
      <rPr>
        <sz val="9"/>
        <rFont val="Times New Roman"/>
        <family val="1"/>
        <charset val="204"/>
      </rPr>
      <t>Бутерброды с маслом</t>
    </r>
  </si>
  <si>
    <r>
      <rPr>
        <sz val="9"/>
        <rFont val="Times New Roman"/>
        <family val="1"/>
        <charset val="204"/>
      </rPr>
      <t>Какао с молоком</t>
    </r>
  </si>
  <si>
    <r>
      <rPr>
        <sz val="9"/>
        <rFont val="Times New Roman"/>
        <family val="1"/>
        <charset val="204"/>
      </rPr>
      <t>Салат витаминный</t>
    </r>
  </si>
  <si>
    <r>
      <rPr>
        <sz val="9"/>
        <rFont val="Times New Roman"/>
        <family val="1"/>
        <charset val="204"/>
      </rPr>
      <t>Суп-лапша домашняя</t>
    </r>
  </si>
  <si>
    <r>
      <rPr>
        <sz val="9"/>
        <rFont val="Times New Roman"/>
        <family val="1"/>
        <charset val="204"/>
      </rPr>
      <t>Шницель рыбный натуральный</t>
    </r>
  </si>
  <si>
    <r>
      <rPr>
        <sz val="9"/>
        <rFont val="Times New Roman"/>
        <family val="1"/>
        <charset val="204"/>
      </rPr>
      <t>Пюре картофельное</t>
    </r>
  </si>
  <si>
    <r>
      <rPr>
        <sz val="9"/>
        <rFont val="Times New Roman"/>
        <family val="1"/>
        <charset val="204"/>
      </rPr>
      <t>Компот из яблок с лимоном</t>
    </r>
  </si>
  <si>
    <r>
      <rPr>
        <sz val="9"/>
        <rFont val="Times New Roman"/>
        <family val="1"/>
        <charset val="204"/>
      </rPr>
      <t>Каша рисовая молочная жидкая</t>
    </r>
  </si>
  <si>
    <r>
      <rPr>
        <sz val="9"/>
        <rFont val="Times New Roman"/>
        <family val="1"/>
        <charset val="204"/>
      </rPr>
      <t>Хлеб пшеничный вит (завтрак)</t>
    </r>
  </si>
  <si>
    <r>
      <rPr>
        <sz val="9"/>
        <rFont val="Times New Roman"/>
        <family val="1"/>
        <charset val="204"/>
      </rPr>
      <t>Суп из овощей</t>
    </r>
  </si>
  <si>
    <r>
      <rPr>
        <sz val="9"/>
        <rFont val="Times New Roman"/>
        <family val="1"/>
        <charset val="204"/>
      </rPr>
      <t>Тефтели мясные с соусом томатным</t>
    </r>
  </si>
  <si>
    <r>
      <rPr>
        <sz val="9"/>
        <rFont val="Times New Roman"/>
        <family val="1"/>
        <charset val="204"/>
      </rPr>
      <t>Каша гречневая рассыпчатая</t>
    </r>
  </si>
  <si>
    <r>
      <rPr>
        <sz val="9"/>
        <rFont val="Times New Roman"/>
        <family val="1"/>
        <charset val="204"/>
      </rPr>
      <t>Компот из свежих плодов или ягод</t>
    </r>
  </si>
  <si>
    <r>
      <rPr>
        <sz val="9"/>
        <rFont val="Times New Roman"/>
        <family val="1"/>
        <charset val="204"/>
      </rPr>
      <t>Омлет натуральный запеченый</t>
    </r>
  </si>
  <si>
    <r>
      <rPr>
        <sz val="9"/>
        <rFont val="Times New Roman"/>
        <family val="1"/>
        <charset val="204"/>
      </rPr>
      <t>Салат из капусты белокочанной</t>
    </r>
  </si>
  <si>
    <r>
      <rPr>
        <sz val="9"/>
        <rFont val="Times New Roman"/>
        <family val="1"/>
        <charset val="204"/>
      </rPr>
      <t>Мандарины</t>
    </r>
  </si>
  <si>
    <r>
      <rPr>
        <sz val="9"/>
        <rFont val="Times New Roman"/>
        <family val="1"/>
        <charset val="204"/>
      </rPr>
      <t>Суп гороховый</t>
    </r>
  </si>
  <si>
    <r>
      <rPr>
        <sz val="9"/>
        <rFont val="Times New Roman"/>
        <family val="1"/>
        <charset val="204"/>
      </rPr>
      <t>Плов с мясом</t>
    </r>
  </si>
  <si>
    <r>
      <rPr>
        <sz val="9"/>
        <rFont val="Times New Roman"/>
        <family val="1"/>
        <charset val="204"/>
      </rPr>
      <t>Рагу из птицы</t>
    </r>
  </si>
  <si>
    <r>
      <rPr>
        <sz val="9"/>
        <rFont val="Times New Roman"/>
        <family val="1"/>
        <charset val="204"/>
      </rPr>
      <t>Суп с рыбными консервами</t>
    </r>
  </si>
  <si>
    <r>
      <rPr>
        <sz val="9"/>
        <rFont val="Times New Roman"/>
        <family val="1"/>
        <charset val="204"/>
      </rPr>
      <t>Гуляш</t>
    </r>
  </si>
  <si>
    <t>Снежок 2.5% мдж</t>
  </si>
  <si>
    <t>Перечень технологических сборников, используемых при составлении данного меню:</t>
  </si>
  <si>
    <t>1   Единый сборник технологических нормативов, рецептур блюд и кулинарных изделий, Уральский</t>
  </si>
  <si>
    <t>региональный центр питания (г.Пермь) , 2021 год. Под редакцией А.Я.Перевалова и Н.В. Тапешкина.</t>
  </si>
  <si>
    <t>2  Сборник технологических нормативов, рецептур блюд и кулинарных изделий для школьных образовательных</t>
  </si>
  <si>
    <t>учреждений, школ-интернатов, детских домов и детских образовательных учреждений, Л.С. Коровко, часть 2,</t>
  </si>
  <si>
    <t>2001 г</t>
  </si>
  <si>
    <t>3  Сборник рецептур блюд и кулинарных изделий для предприятий общественного питания, Л.Е.Голунова, 2003</t>
  </si>
  <si>
    <t>Норма рациона (60% от суточной)</t>
  </si>
  <si>
    <r>
      <rPr>
        <sz val="9"/>
        <rFont val="Times New Roman"/>
        <family val="1"/>
        <charset val="204"/>
      </rPr>
      <t>Рассольник ленинградский</t>
    </r>
  </si>
  <si>
    <r>
      <rPr>
        <sz val="9"/>
        <rFont val="Times New Roman"/>
        <family val="1"/>
        <charset val="204"/>
      </rPr>
      <t>Компот из плодов или ягод сушеных</t>
    </r>
  </si>
  <si>
    <t>Борщ с капустой и картофелем со сметаной</t>
  </si>
  <si>
    <t>Рагу из овощей (2-й вариант)</t>
  </si>
  <si>
    <t>177/1</t>
  </si>
  <si>
    <t>Запеканка из творога с повидлом или джемом</t>
  </si>
  <si>
    <t>Запеканка из творога с джемом или повидлом</t>
  </si>
  <si>
    <t xml:space="preserve">Каша манная молочная жидкая </t>
  </si>
  <si>
    <t>Йогурт питьевой 2,5% мдж</t>
  </si>
  <si>
    <t>495/1</t>
  </si>
  <si>
    <t>100/1</t>
  </si>
  <si>
    <t>377/1</t>
  </si>
  <si>
    <t>494/1</t>
  </si>
  <si>
    <t>229/1</t>
  </si>
  <si>
    <t>14/1</t>
  </si>
  <si>
    <t>104/1</t>
  </si>
  <si>
    <t>328/1</t>
  </si>
  <si>
    <t>279/1</t>
  </si>
  <si>
    <t>65/1</t>
  </si>
  <si>
    <t>464/1</t>
  </si>
  <si>
    <t>120/1</t>
  </si>
  <si>
    <t>235/1</t>
  </si>
  <si>
    <t>128/1</t>
  </si>
  <si>
    <t>310/1</t>
  </si>
  <si>
    <t>487/1</t>
  </si>
  <si>
    <t>116/1</t>
  </si>
  <si>
    <t>349/1</t>
  </si>
  <si>
    <t>202/1</t>
  </si>
  <si>
    <t>486/1</t>
  </si>
  <si>
    <t>139/1</t>
  </si>
  <si>
    <t>127/1</t>
  </si>
  <si>
    <t>330/1</t>
  </si>
  <si>
    <t>376/1</t>
  </si>
  <si>
    <t>122/1</t>
  </si>
  <si>
    <t>327/1</t>
  </si>
  <si>
    <t>Кофейный напиток</t>
  </si>
  <si>
    <r>
      <rPr>
        <sz val="9"/>
        <rFont val="Times New Roman"/>
        <family val="1"/>
        <charset val="204"/>
      </rPr>
      <t>Рыба тушенная в томате с овощами</t>
    </r>
  </si>
  <si>
    <r>
      <rPr>
        <sz val="9"/>
        <rFont val="Times New Roman"/>
        <family val="1"/>
        <charset val="204"/>
      </rPr>
      <t>299/1</t>
    </r>
  </si>
  <si>
    <r>
      <rPr>
        <sz val="9"/>
        <rFont val="Times New Roman"/>
        <family val="1"/>
        <charset val="204"/>
      </rPr>
      <t>Свекольник</t>
    </r>
  </si>
  <si>
    <r>
      <rPr>
        <sz val="9"/>
        <rFont val="Times New Roman"/>
        <family val="1"/>
        <charset val="204"/>
      </rPr>
      <t>98/1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</si>
</sst>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5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5" borderId="0" xfId="0" applyFill="1"/>
    <xf numFmtId="0" fontId="1" fillId="0" borderId="0" xfId="0" applyFont="1" applyBorder="1" applyAlignment="1">
      <alignment horizontal="left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4" borderId="0" xfId="0" applyFont="1" applyFill="1"/>
    <xf numFmtId="0" fontId="5" fillId="0" borderId="0" xfId="0" applyFont="1"/>
    <xf numFmtId="0" fontId="5" fillId="5" borderId="0" xfId="0" applyFont="1" applyFill="1"/>
    <xf numFmtId="0" fontId="6" fillId="0" borderId="0" xfId="0" applyFont="1" applyBorder="1" applyAlignment="1">
      <alignment horizontal="left"/>
    </xf>
    <xf numFmtId="0" fontId="5" fillId="3" borderId="0" xfId="0" applyFont="1" applyFill="1"/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inden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right"/>
    </xf>
    <xf numFmtId="0" fontId="0" fillId="0" borderId="10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4" borderId="0" xfId="0" applyFill="1" applyBorder="1"/>
    <xf numFmtId="0" fontId="0" fillId="4" borderId="10" xfId="0" applyFill="1" applyBorder="1"/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4" fontId="3" fillId="0" borderId="0" xfId="0" applyNumberFormat="1" applyFont="1" applyBorder="1" applyAlignment="1"/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horizontal="center"/>
    </xf>
    <xf numFmtId="164" fontId="5" fillId="2" borderId="11" xfId="0" applyNumberFormat="1" applyFont="1" applyFill="1" applyBorder="1" applyAlignment="1">
      <alignment horizontal="left"/>
    </xf>
    <xf numFmtId="164" fontId="6" fillId="2" borderId="11" xfId="0" applyNumberFormat="1" applyFont="1" applyFill="1" applyBorder="1" applyAlignment="1">
      <alignment horizontal="right"/>
    </xf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indent="1"/>
    </xf>
    <xf numFmtId="164" fontId="5" fillId="0" borderId="3" xfId="0" applyNumberFormat="1" applyFont="1" applyBorder="1" applyAlignment="1">
      <alignment horizontal="center" vertical="top"/>
    </xf>
    <xf numFmtId="164" fontId="5" fillId="5" borderId="3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right"/>
    </xf>
    <xf numFmtId="164" fontId="5" fillId="5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top"/>
    </xf>
    <xf numFmtId="164" fontId="5" fillId="0" borderId="13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16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top" wrapText="1"/>
    </xf>
    <xf numFmtId="0" fontId="5" fillId="0" borderId="3" xfId="1" applyFont="1" applyBorder="1" applyAlignment="1">
      <alignment horizontal="left"/>
    </xf>
    <xf numFmtId="0" fontId="5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7" fillId="4" borderId="3" xfId="0" applyFont="1" applyFill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I288"/>
  <sheetViews>
    <sheetView tabSelected="1" zoomScale="120" zoomScaleNormal="120" workbookViewId="0">
      <selection activeCell="A252" sqref="A252:XFD253"/>
    </sheetView>
  </sheetViews>
  <sheetFormatPr defaultRowHeight="11.45" customHeight="1" x14ac:dyDescent="0.2"/>
  <cols>
    <col min="1" max="1" width="12.1640625" style="1" customWidth="1"/>
    <col min="2" max="2" width="30.83203125" style="50" customWidth="1"/>
    <col min="3" max="3" width="10.5" style="11" customWidth="1"/>
    <col min="4" max="7" width="11.6640625" style="93" customWidth="1"/>
    <col min="8" max="8" width="12.6640625" style="11" customWidth="1"/>
    <col min="9" max="35" width="9.33203125" style="6"/>
  </cols>
  <sheetData>
    <row r="1" spans="1:35" ht="15.95" customHeight="1" x14ac:dyDescent="0.25">
      <c r="A1" s="18"/>
      <c r="B1" s="154" t="s">
        <v>0</v>
      </c>
      <c r="C1" s="154"/>
      <c r="D1" s="154"/>
      <c r="E1" s="154"/>
      <c r="F1" s="154"/>
      <c r="G1" s="73"/>
      <c r="H1" s="120"/>
    </row>
    <row r="2" spans="1:35" ht="15.95" customHeight="1" x14ac:dyDescent="0.25">
      <c r="A2" s="28"/>
      <c r="B2" s="153" t="s">
        <v>49</v>
      </c>
      <c r="C2" s="153"/>
      <c r="D2" s="153"/>
      <c r="E2" s="153"/>
      <c r="F2" s="153"/>
      <c r="G2" s="74"/>
      <c r="H2" s="121"/>
    </row>
    <row r="3" spans="1:35" ht="15.95" customHeight="1" x14ac:dyDescent="0.25">
      <c r="A3" s="28"/>
      <c r="B3" s="153" t="s">
        <v>39</v>
      </c>
      <c r="C3" s="153"/>
      <c r="D3" s="153"/>
      <c r="E3" s="153"/>
      <c r="F3" s="153"/>
      <c r="G3" s="75"/>
      <c r="H3" s="121"/>
    </row>
    <row r="4" spans="1:35" ht="15.95" customHeight="1" x14ac:dyDescent="0.25">
      <c r="A4" s="28"/>
      <c r="B4" s="153" t="s">
        <v>38</v>
      </c>
      <c r="C4" s="153"/>
      <c r="D4" s="153"/>
      <c r="E4" s="153"/>
      <c r="F4" s="153"/>
      <c r="G4" s="75"/>
      <c r="H4" s="121"/>
    </row>
    <row r="5" spans="1:35" s="4" customFormat="1" ht="11.1" customHeight="1" x14ac:dyDescent="0.2">
      <c r="A5" s="29" t="s">
        <v>32</v>
      </c>
      <c r="B5" s="59"/>
      <c r="C5" s="30" t="s">
        <v>1</v>
      </c>
      <c r="D5" s="76" t="s">
        <v>2</v>
      </c>
      <c r="E5" s="76"/>
      <c r="F5" s="77" t="s">
        <v>3</v>
      </c>
      <c r="G5" s="76" t="s">
        <v>4</v>
      </c>
      <c r="H5" s="3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s="1" customFormat="1" ht="20.100000000000001" customHeight="1" x14ac:dyDescent="0.2">
      <c r="A6" s="152" t="s">
        <v>5</v>
      </c>
      <c r="B6" s="144"/>
      <c r="C6" s="144" t="s">
        <v>6</v>
      </c>
      <c r="D6" s="145" t="s">
        <v>7</v>
      </c>
      <c r="E6" s="145"/>
      <c r="F6" s="145"/>
      <c r="G6" s="145" t="s">
        <v>8</v>
      </c>
      <c r="H6" s="144" t="s">
        <v>9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1" customFormat="1" ht="21.95" customHeight="1" x14ac:dyDescent="0.2">
      <c r="A7" s="142"/>
      <c r="B7" s="143"/>
      <c r="C7" s="143"/>
      <c r="D7" s="78" t="s">
        <v>10</v>
      </c>
      <c r="E7" s="78" t="s">
        <v>11</v>
      </c>
      <c r="F7" s="78" t="s">
        <v>12</v>
      </c>
      <c r="G7" s="146"/>
      <c r="H7" s="143"/>
      <c r="I7" s="7"/>
      <c r="J7" s="134"/>
      <c r="K7" s="134"/>
      <c r="L7" s="134"/>
      <c r="M7" s="134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1.1" customHeight="1" x14ac:dyDescent="0.2">
      <c r="A8" s="19" t="s">
        <v>13</v>
      </c>
      <c r="B8" s="49"/>
      <c r="C8" s="23"/>
      <c r="D8" s="79"/>
      <c r="E8" s="79"/>
      <c r="F8" s="79"/>
      <c r="G8" s="79"/>
      <c r="J8" s="134"/>
      <c r="K8" s="134"/>
      <c r="L8" s="134"/>
      <c r="M8" s="134"/>
    </row>
    <row r="9" spans="1:35" s="14" customFormat="1" ht="11.1" customHeight="1" x14ac:dyDescent="0.2">
      <c r="A9" s="12"/>
      <c r="B9" s="60" t="s">
        <v>36</v>
      </c>
      <c r="C9" s="24">
        <v>180</v>
      </c>
      <c r="D9" s="80">
        <v>15.04</v>
      </c>
      <c r="E9" s="80">
        <v>14.24</v>
      </c>
      <c r="F9" s="80">
        <v>5.3</v>
      </c>
      <c r="G9" s="82">
        <f t="shared" ref="G9:G13" si="0">(D9+F9)*4+E9*9</f>
        <v>209.51999999999998</v>
      </c>
      <c r="H9" s="25" t="s">
        <v>40</v>
      </c>
      <c r="I9" s="13"/>
      <c r="J9" s="134"/>
      <c r="K9" s="134"/>
      <c r="L9" s="134"/>
      <c r="M9" s="13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s="14" customFormat="1" ht="11.1" customHeight="1" x14ac:dyDescent="0.2">
      <c r="A10" s="12"/>
      <c r="B10" s="60" t="s">
        <v>41</v>
      </c>
      <c r="C10" s="24">
        <v>30</v>
      </c>
      <c r="D10" s="80">
        <v>1.65</v>
      </c>
      <c r="E10" s="80">
        <v>6.33</v>
      </c>
      <c r="F10" s="80">
        <v>9.99</v>
      </c>
      <c r="G10" s="82">
        <f t="shared" si="0"/>
        <v>103.53</v>
      </c>
      <c r="H10" s="25" t="s">
        <v>42</v>
      </c>
      <c r="I10" s="13"/>
      <c r="J10" s="134"/>
      <c r="K10" s="134"/>
      <c r="L10" s="134"/>
      <c r="M10" s="134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4" customFormat="1" ht="11.1" customHeight="1" x14ac:dyDescent="0.2">
      <c r="A11" s="12"/>
      <c r="B11" s="60" t="s">
        <v>43</v>
      </c>
      <c r="C11" s="48">
        <v>120</v>
      </c>
      <c r="D11" s="82">
        <v>0.48</v>
      </c>
      <c r="E11" s="82"/>
      <c r="F11" s="82">
        <v>11.76</v>
      </c>
      <c r="G11" s="82">
        <f t="shared" si="0"/>
        <v>48.96</v>
      </c>
      <c r="H11" s="44" t="s">
        <v>44</v>
      </c>
      <c r="I11" s="13"/>
      <c r="J11" s="134"/>
      <c r="K11" s="134"/>
      <c r="L11" s="134"/>
      <c r="M11" s="13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s="61" customFormat="1" ht="11.1" customHeight="1" x14ac:dyDescent="0.2">
      <c r="A12" s="109"/>
      <c r="B12" s="110" t="s">
        <v>69</v>
      </c>
      <c r="C12" s="10">
        <v>180</v>
      </c>
      <c r="D12" s="82"/>
      <c r="E12" s="82"/>
      <c r="F12" s="82">
        <v>9.02</v>
      </c>
      <c r="G12" s="82">
        <f t="shared" si="0"/>
        <v>36.08</v>
      </c>
      <c r="H12" s="44" t="s">
        <v>63</v>
      </c>
      <c r="I12" s="111"/>
      <c r="J12" s="134"/>
      <c r="K12" s="134"/>
      <c r="L12" s="134"/>
      <c r="M12" s="134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2"/>
    </row>
    <row r="13" spans="1:35" s="14" customFormat="1" ht="11.1" customHeight="1" x14ac:dyDescent="0.2">
      <c r="A13" s="12"/>
      <c r="B13" s="60" t="s">
        <v>58</v>
      </c>
      <c r="C13" s="48">
        <v>20</v>
      </c>
      <c r="D13" s="82">
        <v>1.52</v>
      </c>
      <c r="E13" s="82">
        <v>0.18</v>
      </c>
      <c r="F13" s="82">
        <v>9.82</v>
      </c>
      <c r="G13" s="82">
        <f t="shared" si="0"/>
        <v>46.98</v>
      </c>
      <c r="H13" s="44" t="s">
        <v>46</v>
      </c>
      <c r="I13" s="13"/>
      <c r="J13" s="134"/>
      <c r="K13" s="134"/>
      <c r="L13" s="134"/>
      <c r="M13" s="134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s="15" customFormat="1" ht="11.1" customHeight="1" x14ac:dyDescent="0.2">
      <c r="A14" s="148" t="s">
        <v>33</v>
      </c>
      <c r="B14" s="148"/>
      <c r="C14" s="26">
        <f>SUM(C9:C13)</f>
        <v>530</v>
      </c>
      <c r="D14" s="81">
        <f>SUM(D9:D13)</f>
        <v>18.689999999999998</v>
      </c>
      <c r="E14" s="81">
        <f>SUM(E9:E13)</f>
        <v>20.75</v>
      </c>
      <c r="F14" s="81">
        <f>SUM(F9:F13)</f>
        <v>45.889999999999993</v>
      </c>
      <c r="G14" s="81">
        <f>SUM(G9:G13)</f>
        <v>445.06999999999994</v>
      </c>
      <c r="H14" s="27"/>
      <c r="I14" s="13"/>
      <c r="J14" s="134"/>
      <c r="K14" s="134"/>
      <c r="L14" s="134"/>
      <c r="M14" s="13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35" s="14" customFormat="1" ht="11.1" customHeight="1" x14ac:dyDescent="0.2">
      <c r="A15" s="20" t="s">
        <v>47</v>
      </c>
      <c r="B15" s="49"/>
      <c r="C15" s="23"/>
      <c r="D15" s="79"/>
      <c r="E15" s="79"/>
      <c r="F15" s="79"/>
      <c r="G15" s="79"/>
      <c r="H15" s="11"/>
      <c r="I15" s="13"/>
      <c r="J15" s="134"/>
      <c r="K15" s="134"/>
      <c r="L15" s="134"/>
      <c r="M15" s="134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s="14" customFormat="1" ht="11.1" customHeight="1" x14ac:dyDescent="0.2">
      <c r="A16" s="12"/>
      <c r="B16" s="60" t="s">
        <v>107</v>
      </c>
      <c r="C16" s="24">
        <v>200</v>
      </c>
      <c r="D16" s="80">
        <f>4.05/150*C16</f>
        <v>5.4</v>
      </c>
      <c r="E16" s="80">
        <v>5</v>
      </c>
      <c r="F16" s="80">
        <f>16.2/150*C16</f>
        <v>21.6</v>
      </c>
      <c r="G16" s="82">
        <f>(D16+F16)*4+E16*9</f>
        <v>153</v>
      </c>
      <c r="H16" s="25" t="s">
        <v>57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s="15" customFormat="1" ht="11.1" customHeight="1" x14ac:dyDescent="0.2">
      <c r="A17" s="148" t="s">
        <v>48</v>
      </c>
      <c r="B17" s="148"/>
      <c r="C17" s="26">
        <f>SUM(C16:C16)</f>
        <v>200</v>
      </c>
      <c r="D17" s="81">
        <f>SUM(D16:D16)</f>
        <v>5.4</v>
      </c>
      <c r="E17" s="81">
        <f>SUM(E16:E16)</f>
        <v>5</v>
      </c>
      <c r="F17" s="81">
        <f>SUM(F16:F16)</f>
        <v>21.6</v>
      </c>
      <c r="G17" s="81">
        <f>SUM(G16:G16)</f>
        <v>153</v>
      </c>
      <c r="H17" s="27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35" s="14" customFormat="1" ht="11.1" customHeight="1" x14ac:dyDescent="0.2">
      <c r="A18" s="20" t="s">
        <v>15</v>
      </c>
      <c r="B18" s="49"/>
      <c r="C18" s="23"/>
      <c r="D18" s="79"/>
      <c r="E18" s="79"/>
      <c r="F18" s="79"/>
      <c r="G18" s="79"/>
      <c r="H18" s="11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s="14" customFormat="1" ht="11.1" customHeight="1" x14ac:dyDescent="0.2">
      <c r="A19" s="16"/>
      <c r="B19" s="128" t="s">
        <v>20</v>
      </c>
      <c r="C19" s="129">
        <v>80</v>
      </c>
      <c r="D19" s="82">
        <f>0.34/60*C19</f>
        <v>0.45333333333333337</v>
      </c>
      <c r="E19" s="82">
        <f>3.11/60*C19</f>
        <v>4.1466666666666665</v>
      </c>
      <c r="F19" s="82">
        <f>2.39/60*C19</f>
        <v>3.186666666666667</v>
      </c>
      <c r="G19" s="82">
        <f t="shared" ref="G19:G20" si="1">(D19+F19)*4+E19*9</f>
        <v>51.88</v>
      </c>
      <c r="H19" s="44" t="s">
        <v>51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s="14" customFormat="1" ht="21.95" customHeight="1" x14ac:dyDescent="0.2">
      <c r="A20" s="16"/>
      <c r="B20" s="113" t="s">
        <v>118</v>
      </c>
      <c r="C20" s="10">
        <v>210</v>
      </c>
      <c r="D20" s="82">
        <v>2.59</v>
      </c>
      <c r="E20" s="82">
        <v>2.81</v>
      </c>
      <c r="F20" s="82">
        <v>15.02</v>
      </c>
      <c r="G20" s="82">
        <f t="shared" si="1"/>
        <v>95.72999999999999</v>
      </c>
      <c r="H20" s="44" t="s">
        <v>50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s="14" customFormat="1" ht="11.1" customHeight="1" x14ac:dyDescent="0.2">
      <c r="A21" s="16"/>
      <c r="B21" s="61" t="s">
        <v>52</v>
      </c>
      <c r="C21" s="10">
        <v>90</v>
      </c>
      <c r="D21" s="82">
        <v>12.4</v>
      </c>
      <c r="E21" s="82">
        <v>15.61</v>
      </c>
      <c r="F21" s="82">
        <v>15.87</v>
      </c>
      <c r="G21" s="82">
        <f>(D21+F21)*4+E21*9</f>
        <v>253.57</v>
      </c>
      <c r="H21" s="44" t="s">
        <v>53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s="14" customFormat="1" ht="11.1" customHeight="1" x14ac:dyDescent="0.2">
      <c r="A22" s="16"/>
      <c r="B22" s="99" t="s">
        <v>37</v>
      </c>
      <c r="C22" s="100">
        <v>150</v>
      </c>
      <c r="D22" s="90">
        <f>4.48/120*C22</f>
        <v>5.6000000000000005</v>
      </c>
      <c r="E22" s="90">
        <f>4.21/120*C22</f>
        <v>5.2625000000000002</v>
      </c>
      <c r="F22" s="90">
        <f>28.3/120*C22</f>
        <v>35.375</v>
      </c>
      <c r="G22" s="82">
        <f t="shared" ref="G22:G25" si="2">(D22+F22)*4+E22*9</f>
        <v>211.26250000000002</v>
      </c>
      <c r="H22" s="72" t="s">
        <v>54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s="105" customFormat="1" ht="12" x14ac:dyDescent="0.2">
      <c r="A23" s="108"/>
      <c r="B23" s="50" t="s">
        <v>79</v>
      </c>
      <c r="C23" s="10">
        <v>180</v>
      </c>
      <c r="D23" s="82">
        <v>0.37</v>
      </c>
      <c r="E23" s="82"/>
      <c r="F23" s="82">
        <v>8.99</v>
      </c>
      <c r="G23" s="82">
        <f t="shared" si="2"/>
        <v>37.44</v>
      </c>
      <c r="H23" s="44" t="s">
        <v>125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6"/>
    </row>
    <row r="24" spans="1:35" ht="11.1" customHeight="1" x14ac:dyDescent="0.2">
      <c r="A24" s="2"/>
      <c r="B24" s="101" t="s">
        <v>70</v>
      </c>
      <c r="C24" s="102">
        <v>40</v>
      </c>
      <c r="D24" s="103">
        <v>3.04</v>
      </c>
      <c r="E24" s="103">
        <v>0.36</v>
      </c>
      <c r="F24" s="103">
        <v>19.64</v>
      </c>
      <c r="G24" s="82">
        <f t="shared" si="2"/>
        <v>93.96</v>
      </c>
      <c r="H24" s="104" t="s">
        <v>64</v>
      </c>
    </row>
    <row r="25" spans="1:35" s="14" customFormat="1" ht="11.1" customHeight="1" x14ac:dyDescent="0.2">
      <c r="A25" s="16"/>
      <c r="B25" s="61" t="s">
        <v>55</v>
      </c>
      <c r="C25" s="10">
        <v>45</v>
      </c>
      <c r="D25" s="82">
        <v>3.47</v>
      </c>
      <c r="E25" s="82">
        <v>0.63</v>
      </c>
      <c r="F25" s="82">
        <v>21.78</v>
      </c>
      <c r="G25" s="82">
        <f t="shared" si="2"/>
        <v>106.67</v>
      </c>
      <c r="H25" s="44" t="s">
        <v>56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s="15" customFormat="1" ht="11.1" customHeight="1" x14ac:dyDescent="0.2">
      <c r="A26" s="150" t="s">
        <v>34</v>
      </c>
      <c r="B26" s="151"/>
      <c r="C26" s="26">
        <f>SUM(C19:C25)</f>
        <v>795</v>
      </c>
      <c r="D26" s="81">
        <f t="shared" ref="D26:G26" si="3">SUM(D19:D25)</f>
        <v>27.923333333333332</v>
      </c>
      <c r="E26" s="81">
        <f t="shared" si="3"/>
        <v>28.819166666666664</v>
      </c>
      <c r="F26" s="81">
        <f t="shared" si="3"/>
        <v>119.86166666666666</v>
      </c>
      <c r="G26" s="81">
        <f t="shared" si="3"/>
        <v>850.51249999999993</v>
      </c>
      <c r="H26" s="27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35" s="17" customFormat="1" ht="11.1" customHeight="1" x14ac:dyDescent="0.2">
      <c r="A27" s="149" t="s">
        <v>16</v>
      </c>
      <c r="B27" s="149"/>
      <c r="C27" s="54">
        <f>SUM(C14,C17,C26)</f>
        <v>1525</v>
      </c>
      <c r="D27" s="83">
        <f>SUM(D14,D17,D26)</f>
        <v>52.013333333333328</v>
      </c>
      <c r="E27" s="83">
        <f>SUM(E14,E17,E26)</f>
        <v>54.569166666666661</v>
      </c>
      <c r="F27" s="83">
        <f>SUM(F14,F17,F26)</f>
        <v>187.35166666666666</v>
      </c>
      <c r="G27" s="83">
        <f>SUM(G14,G17,G26)</f>
        <v>1448.5825</v>
      </c>
      <c r="H27" s="3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ht="11.1" customHeight="1" x14ac:dyDescent="0.2">
      <c r="A28" s="36"/>
      <c r="B28" s="62"/>
      <c r="C28" s="37"/>
      <c r="D28" s="84"/>
      <c r="E28" s="84"/>
      <c r="F28" s="84"/>
      <c r="G28" s="84"/>
      <c r="H28" s="38" t="s">
        <v>17</v>
      </c>
    </row>
    <row r="29" spans="1:35" s="4" customFormat="1" ht="11.1" customHeight="1" x14ac:dyDescent="0.2">
      <c r="A29" s="3" t="s">
        <v>32</v>
      </c>
      <c r="B29" s="63"/>
      <c r="C29" s="40" t="s">
        <v>1</v>
      </c>
      <c r="D29" s="76" t="s">
        <v>2</v>
      </c>
      <c r="E29" s="76"/>
      <c r="F29" s="77" t="s">
        <v>3</v>
      </c>
      <c r="G29" s="76" t="s">
        <v>18</v>
      </c>
      <c r="H29" s="39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s="1" customFormat="1" ht="20.100000000000001" customHeight="1" x14ac:dyDescent="0.2">
      <c r="A30" s="141" t="s">
        <v>5</v>
      </c>
      <c r="B30" s="143"/>
      <c r="C30" s="143" t="s">
        <v>6</v>
      </c>
      <c r="D30" s="145" t="s">
        <v>7</v>
      </c>
      <c r="E30" s="145"/>
      <c r="F30" s="145"/>
      <c r="G30" s="145" t="s">
        <v>8</v>
      </c>
      <c r="H30" s="143" t="s">
        <v>9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s="1" customFormat="1" ht="21.95" customHeight="1" x14ac:dyDescent="0.2">
      <c r="A31" s="142"/>
      <c r="B31" s="143"/>
      <c r="C31" s="143"/>
      <c r="D31" s="78" t="s">
        <v>10</v>
      </c>
      <c r="E31" s="78" t="s">
        <v>11</v>
      </c>
      <c r="F31" s="78" t="s">
        <v>12</v>
      </c>
      <c r="G31" s="146"/>
      <c r="H31" s="14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1.1" customHeight="1" x14ac:dyDescent="0.2">
      <c r="A32" s="19" t="s">
        <v>13</v>
      </c>
      <c r="B32" s="49"/>
      <c r="C32" s="23"/>
      <c r="D32" s="79"/>
      <c r="E32" s="79"/>
      <c r="F32" s="79"/>
      <c r="G32" s="79"/>
    </row>
    <row r="33" spans="1:35" ht="11.1" customHeight="1" x14ac:dyDescent="0.2">
      <c r="A33" s="2"/>
      <c r="B33" s="60" t="s">
        <v>35</v>
      </c>
      <c r="C33" s="48">
        <v>150</v>
      </c>
      <c r="D33" s="82">
        <v>3.77</v>
      </c>
      <c r="E33" s="82">
        <v>7.04</v>
      </c>
      <c r="F33" s="82">
        <v>17.309999999999999</v>
      </c>
      <c r="G33" s="82">
        <f>(D33+F33)*4+E33*9</f>
        <v>147.68</v>
      </c>
      <c r="H33" s="44" t="s">
        <v>61</v>
      </c>
    </row>
    <row r="34" spans="1:35" ht="11.1" customHeight="1" x14ac:dyDescent="0.2">
      <c r="A34" s="2"/>
      <c r="B34" s="60" t="s">
        <v>59</v>
      </c>
      <c r="C34" s="48">
        <v>30</v>
      </c>
      <c r="D34" s="82">
        <v>4.12</v>
      </c>
      <c r="E34" s="82">
        <v>2.83</v>
      </c>
      <c r="F34" s="82">
        <v>10.17</v>
      </c>
      <c r="G34" s="82">
        <f t="shared" ref="G34:G38" si="4">(D34+F34)*4+E34*9</f>
        <v>82.63</v>
      </c>
      <c r="H34" s="44" t="s">
        <v>60</v>
      </c>
    </row>
    <row r="35" spans="1:35" ht="11.1" customHeight="1" x14ac:dyDescent="0.2">
      <c r="A35" s="2"/>
      <c r="B35" s="60" t="s">
        <v>58</v>
      </c>
      <c r="C35" s="48">
        <v>20</v>
      </c>
      <c r="D35" s="82">
        <v>1.52</v>
      </c>
      <c r="E35" s="82">
        <v>0.18</v>
      </c>
      <c r="F35" s="82">
        <v>9.82</v>
      </c>
      <c r="G35" s="82">
        <f t="shared" si="4"/>
        <v>46.98</v>
      </c>
      <c r="H35" s="44" t="s">
        <v>46</v>
      </c>
    </row>
    <row r="36" spans="1:35" s="14" customFormat="1" ht="11.1" customHeight="1" x14ac:dyDescent="0.2">
      <c r="A36" s="12"/>
      <c r="B36" s="60" t="s">
        <v>19</v>
      </c>
      <c r="C36" s="24">
        <v>180</v>
      </c>
      <c r="D36" s="80">
        <v>3.1</v>
      </c>
      <c r="E36" s="80">
        <v>3.18</v>
      </c>
      <c r="F36" s="80">
        <v>13.41</v>
      </c>
      <c r="G36" s="82">
        <f t="shared" si="4"/>
        <v>94.660000000000011</v>
      </c>
      <c r="H36" s="25" t="s">
        <v>45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s="8" customFormat="1" ht="11.1" customHeight="1" x14ac:dyDescent="0.2">
      <c r="A37" s="2"/>
      <c r="B37" s="50" t="s">
        <v>75</v>
      </c>
      <c r="C37" s="10">
        <v>150</v>
      </c>
      <c r="D37" s="82">
        <v>7.5</v>
      </c>
      <c r="E37" s="82">
        <v>4.8</v>
      </c>
      <c r="F37" s="82">
        <v>5.25</v>
      </c>
      <c r="G37" s="82">
        <f t="shared" si="4"/>
        <v>94.199999999999989</v>
      </c>
      <c r="H37" s="44" t="s">
        <v>57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35" s="8" customFormat="1" ht="11.1" customHeight="1" x14ac:dyDescent="0.2">
      <c r="A38" s="2"/>
      <c r="B38" s="60" t="s">
        <v>43</v>
      </c>
      <c r="C38" s="48">
        <v>120</v>
      </c>
      <c r="D38" s="82">
        <v>0.48</v>
      </c>
      <c r="E38" s="82"/>
      <c r="F38" s="82">
        <v>11.76</v>
      </c>
      <c r="G38" s="82">
        <f t="shared" si="4"/>
        <v>48.96</v>
      </c>
      <c r="H38" s="44" t="s">
        <v>44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35" ht="11.1" customHeight="1" x14ac:dyDescent="0.2">
      <c r="A39" s="135" t="s">
        <v>33</v>
      </c>
      <c r="B39" s="135"/>
      <c r="C39" s="85">
        <f>SUM(C33:C38)</f>
        <v>650</v>
      </c>
      <c r="D39" s="85">
        <f>SUM(D33:D38)</f>
        <v>20.49</v>
      </c>
      <c r="E39" s="85">
        <f t="shared" ref="E39:G39" si="5">SUM(E33:E38)</f>
        <v>18.03</v>
      </c>
      <c r="F39" s="85">
        <f t="shared" si="5"/>
        <v>67.72</v>
      </c>
      <c r="G39" s="85">
        <f t="shared" si="5"/>
        <v>515.11</v>
      </c>
      <c r="H39" s="46"/>
    </row>
    <row r="40" spans="1:35" ht="11.1" customHeight="1" x14ac:dyDescent="0.2">
      <c r="A40" s="19" t="s">
        <v>47</v>
      </c>
      <c r="B40" s="49"/>
      <c r="C40" s="49"/>
      <c r="D40" s="86"/>
      <c r="E40" s="86"/>
      <c r="F40" s="86"/>
      <c r="G40" s="86"/>
      <c r="H40" s="50"/>
    </row>
    <row r="41" spans="1:35" ht="11.1" customHeight="1" x14ac:dyDescent="0.2">
      <c r="A41" s="2"/>
      <c r="B41" s="60" t="s">
        <v>62</v>
      </c>
      <c r="C41" s="48">
        <v>200</v>
      </c>
      <c r="D41" s="82">
        <v>0.6</v>
      </c>
      <c r="E41" s="82">
        <v>0.2</v>
      </c>
      <c r="F41" s="82">
        <v>30.4</v>
      </c>
      <c r="G41" s="82">
        <f>(D41+F41)*4+E41*9</f>
        <v>125.8</v>
      </c>
      <c r="H41" s="44" t="s">
        <v>44</v>
      </c>
    </row>
    <row r="42" spans="1:35" ht="11.1" customHeight="1" x14ac:dyDescent="0.2">
      <c r="A42" s="135" t="s">
        <v>48</v>
      </c>
      <c r="B42" s="135"/>
      <c r="C42" s="45">
        <f>SUM(C41:C41)</f>
        <v>200</v>
      </c>
      <c r="D42" s="85">
        <f>SUM(D41:D41)</f>
        <v>0.6</v>
      </c>
      <c r="E42" s="85">
        <f>SUM(E41:E41)</f>
        <v>0.2</v>
      </c>
      <c r="F42" s="85">
        <f>SUM(F41:F41)</f>
        <v>30.4</v>
      </c>
      <c r="G42" s="85">
        <f>SUM(G41:G41)</f>
        <v>125.8</v>
      </c>
      <c r="H42" s="46"/>
    </row>
    <row r="43" spans="1:35" ht="11.1" customHeight="1" x14ac:dyDescent="0.2">
      <c r="A43" s="19" t="s">
        <v>15</v>
      </c>
      <c r="B43" s="94"/>
      <c r="C43" s="94"/>
      <c r="D43" s="95"/>
      <c r="E43" s="95"/>
      <c r="F43" s="95"/>
      <c r="G43" s="95"/>
      <c r="H43" s="96"/>
    </row>
    <row r="44" spans="1:35" ht="11.1" customHeight="1" x14ac:dyDescent="0.2">
      <c r="A44" s="9"/>
      <c r="B44" s="130" t="s">
        <v>100</v>
      </c>
      <c r="C44" s="129">
        <v>100</v>
      </c>
      <c r="D44" s="82">
        <f>0.91/60*C44</f>
        <v>1.5166666666666666</v>
      </c>
      <c r="E44" s="82">
        <f>3.05/60*C44</f>
        <v>5.083333333333333</v>
      </c>
      <c r="F44" s="82">
        <f>5.53/60*C44</f>
        <v>9.2166666666666668</v>
      </c>
      <c r="G44" s="82">
        <f t="shared" ref="G44:G50" si="6">(D44+F44)*4+E44*9</f>
        <v>88.683333333333337</v>
      </c>
      <c r="H44" s="44" t="s">
        <v>56</v>
      </c>
    </row>
    <row r="45" spans="1:35" ht="11.1" customHeight="1" x14ac:dyDescent="0.2">
      <c r="A45" s="9"/>
      <c r="B45" s="96" t="s">
        <v>116</v>
      </c>
      <c r="C45" s="100">
        <v>200</v>
      </c>
      <c r="D45" s="90">
        <v>2.1</v>
      </c>
      <c r="E45" s="90">
        <v>4.0599999999999996</v>
      </c>
      <c r="F45" s="90">
        <v>14.52</v>
      </c>
      <c r="G45" s="82">
        <f t="shared" si="6"/>
        <v>103.02000000000001</v>
      </c>
      <c r="H45" s="72" t="s">
        <v>126</v>
      </c>
    </row>
    <row r="46" spans="1:35" s="8" customFormat="1" ht="11.1" customHeight="1" x14ac:dyDescent="0.2">
      <c r="A46" s="9"/>
      <c r="B46" s="50" t="s">
        <v>152</v>
      </c>
      <c r="C46" s="10">
        <v>120</v>
      </c>
      <c r="D46" s="82">
        <v>13.54</v>
      </c>
      <c r="E46" s="82">
        <v>12.46</v>
      </c>
      <c r="F46" s="82">
        <v>5.64</v>
      </c>
      <c r="G46" s="82">
        <f t="shared" si="6"/>
        <v>188.86</v>
      </c>
      <c r="H46" s="44" t="s">
        <v>153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35" ht="11.1" customHeight="1" x14ac:dyDescent="0.2">
      <c r="A47" s="9"/>
      <c r="B47" s="101" t="s">
        <v>91</v>
      </c>
      <c r="C47" s="102">
        <v>150</v>
      </c>
      <c r="D47" s="103">
        <v>2.83</v>
      </c>
      <c r="E47" s="103">
        <v>4.26</v>
      </c>
      <c r="F47" s="103">
        <v>18.010000000000002</v>
      </c>
      <c r="G47" s="82">
        <f t="shared" si="6"/>
        <v>121.70000000000002</v>
      </c>
      <c r="H47" s="104" t="s">
        <v>127</v>
      </c>
    </row>
    <row r="48" spans="1:35" ht="21.95" customHeight="1" x14ac:dyDescent="0.2">
      <c r="A48" s="9"/>
      <c r="B48" s="60" t="s">
        <v>117</v>
      </c>
      <c r="C48" s="10">
        <v>180</v>
      </c>
      <c r="D48" s="82">
        <v>0.37</v>
      </c>
      <c r="E48" s="82"/>
      <c r="F48" s="82">
        <v>20.51</v>
      </c>
      <c r="G48" s="82">
        <f t="shared" si="6"/>
        <v>83.52000000000001</v>
      </c>
      <c r="H48" s="44" t="s">
        <v>128</v>
      </c>
    </row>
    <row r="49" spans="1:35" ht="11.1" customHeight="1" x14ac:dyDescent="0.2">
      <c r="A49" s="2"/>
      <c r="B49" s="50" t="s">
        <v>70</v>
      </c>
      <c r="C49" s="10">
        <v>40</v>
      </c>
      <c r="D49" s="82">
        <v>3.04</v>
      </c>
      <c r="E49" s="82">
        <v>0.36</v>
      </c>
      <c r="F49" s="82">
        <v>19.64</v>
      </c>
      <c r="G49" s="82">
        <f t="shared" si="6"/>
        <v>93.96</v>
      </c>
      <c r="H49" s="44" t="s">
        <v>64</v>
      </c>
    </row>
    <row r="50" spans="1:35" ht="11.1" customHeight="1" x14ac:dyDescent="0.2">
      <c r="A50" s="2"/>
      <c r="B50" s="50" t="s">
        <v>68</v>
      </c>
      <c r="C50" s="10">
        <v>45</v>
      </c>
      <c r="D50" s="82">
        <v>3.47</v>
      </c>
      <c r="E50" s="82">
        <v>0.63</v>
      </c>
      <c r="F50" s="82">
        <v>21.78</v>
      </c>
      <c r="G50" s="82">
        <f t="shared" si="6"/>
        <v>106.67</v>
      </c>
      <c r="H50" s="44" t="s">
        <v>56</v>
      </c>
    </row>
    <row r="51" spans="1:35" s="8" customFormat="1" ht="11.1" customHeight="1" x14ac:dyDescent="0.2">
      <c r="A51" s="135" t="s">
        <v>34</v>
      </c>
      <c r="B51" s="136"/>
      <c r="C51" s="97">
        <f>SUM(C44:C50)</f>
        <v>835</v>
      </c>
      <c r="D51" s="97">
        <f>SUM(D44:D50)</f>
        <v>26.866666666666664</v>
      </c>
      <c r="E51" s="97">
        <f t="shared" ref="E51:G51" si="7">SUM(E44:E50)</f>
        <v>26.853333333333328</v>
      </c>
      <c r="F51" s="97">
        <f t="shared" si="7"/>
        <v>109.31666666666668</v>
      </c>
      <c r="G51" s="97">
        <f t="shared" si="7"/>
        <v>786.41333333333341</v>
      </c>
      <c r="H51" s="98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35" s="5" customFormat="1" ht="11.1" customHeight="1" x14ac:dyDescent="0.2">
      <c r="A52" s="147" t="s">
        <v>16</v>
      </c>
      <c r="B52" s="147"/>
      <c r="C52" s="54">
        <f>SUM(C39,C42,C51)</f>
        <v>1685</v>
      </c>
      <c r="D52" s="87">
        <f>SUM(D39,D42,D51)</f>
        <v>47.956666666666663</v>
      </c>
      <c r="E52" s="87">
        <f>SUM(E39,E42,E51)</f>
        <v>45.083333333333329</v>
      </c>
      <c r="F52" s="87">
        <f>SUM(F39,F42,F51)</f>
        <v>207.43666666666667</v>
      </c>
      <c r="G52" s="87">
        <f>SUM(G39,G42,G51)</f>
        <v>1427.3233333333333</v>
      </c>
      <c r="H52" s="5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1.1" customHeight="1" x14ac:dyDescent="0.2">
      <c r="A53" s="36"/>
      <c r="B53" s="62"/>
      <c r="C53" s="37"/>
      <c r="D53" s="84"/>
      <c r="E53" s="84"/>
      <c r="F53" s="84"/>
      <c r="G53" s="84"/>
      <c r="H53" s="43" t="s">
        <v>21</v>
      </c>
    </row>
    <row r="54" spans="1:35" s="4" customFormat="1" ht="11.1" customHeight="1" x14ac:dyDescent="0.2">
      <c r="A54" s="3" t="s">
        <v>32</v>
      </c>
      <c r="B54" s="63"/>
      <c r="C54" s="40" t="s">
        <v>1</v>
      </c>
      <c r="D54" s="76" t="s">
        <v>2</v>
      </c>
      <c r="E54" s="76"/>
      <c r="F54" s="77" t="s">
        <v>3</v>
      </c>
      <c r="G54" s="76" t="s">
        <v>22</v>
      </c>
      <c r="H54" s="3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s="1" customFormat="1" ht="20.100000000000001" customHeight="1" x14ac:dyDescent="0.2">
      <c r="A55" s="141" t="s">
        <v>5</v>
      </c>
      <c r="B55" s="143"/>
      <c r="C55" s="143" t="s">
        <v>6</v>
      </c>
      <c r="D55" s="145" t="s">
        <v>7</v>
      </c>
      <c r="E55" s="145"/>
      <c r="F55" s="145"/>
      <c r="G55" s="145" t="s">
        <v>8</v>
      </c>
      <c r="H55" s="144" t="s">
        <v>9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s="1" customFormat="1" ht="21.95" customHeight="1" x14ac:dyDescent="0.2">
      <c r="A56" s="142"/>
      <c r="B56" s="143"/>
      <c r="C56" s="143"/>
      <c r="D56" s="78" t="s">
        <v>10</v>
      </c>
      <c r="E56" s="78" t="s">
        <v>11</v>
      </c>
      <c r="F56" s="78" t="s">
        <v>12</v>
      </c>
      <c r="G56" s="146"/>
      <c r="H56" s="14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11.1" customHeight="1" x14ac:dyDescent="0.2">
      <c r="A57" s="19" t="s">
        <v>13</v>
      </c>
      <c r="B57" s="49"/>
      <c r="C57" s="23"/>
      <c r="D57" s="79"/>
      <c r="E57" s="79"/>
      <c r="F57" s="79"/>
      <c r="G57" s="79"/>
    </row>
    <row r="58" spans="1:35" ht="11.1" customHeight="1" x14ac:dyDescent="0.2">
      <c r="A58" s="2"/>
      <c r="B58" s="50" t="s">
        <v>71</v>
      </c>
      <c r="C58" s="10">
        <v>150</v>
      </c>
      <c r="D58" s="82">
        <v>3.81</v>
      </c>
      <c r="E58" s="82">
        <v>7.16</v>
      </c>
      <c r="F58" s="82">
        <v>18.829999999999998</v>
      </c>
      <c r="G58" s="82">
        <f t="shared" ref="G58:G62" si="8">(D58+F58)*4+E58*9</f>
        <v>155</v>
      </c>
      <c r="H58" s="44" t="s">
        <v>129</v>
      </c>
    </row>
    <row r="59" spans="1:35" ht="11.1" customHeight="1" x14ac:dyDescent="0.2">
      <c r="A59" s="2"/>
      <c r="B59" s="50" t="s">
        <v>72</v>
      </c>
      <c r="C59" s="10">
        <v>30</v>
      </c>
      <c r="D59" s="82">
        <v>4.12</v>
      </c>
      <c r="E59" s="82">
        <v>2.83</v>
      </c>
      <c r="F59" s="82">
        <v>10.17</v>
      </c>
      <c r="G59" s="82">
        <f t="shared" si="8"/>
        <v>82.63</v>
      </c>
      <c r="H59" s="44" t="s">
        <v>60</v>
      </c>
    </row>
    <row r="60" spans="1:35" s="8" customFormat="1" ht="11.1" customHeight="1" x14ac:dyDescent="0.2">
      <c r="A60" s="2"/>
      <c r="B60" s="50" t="s">
        <v>81</v>
      </c>
      <c r="C60" s="10">
        <v>180</v>
      </c>
      <c r="D60" s="82">
        <v>5.7</v>
      </c>
      <c r="E60" s="82">
        <v>5.76</v>
      </c>
      <c r="F60" s="82">
        <v>19.75</v>
      </c>
      <c r="G60" s="82">
        <f t="shared" si="8"/>
        <v>153.63999999999999</v>
      </c>
      <c r="H60" s="44" t="s">
        <v>135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35" ht="11.1" customHeight="1" x14ac:dyDescent="0.2">
      <c r="A61" s="2"/>
      <c r="B61" s="50" t="s">
        <v>73</v>
      </c>
      <c r="C61" s="10">
        <v>20</v>
      </c>
      <c r="D61" s="82">
        <v>1.52</v>
      </c>
      <c r="E61" s="82">
        <v>0.18</v>
      </c>
      <c r="F61" s="82">
        <v>9.82</v>
      </c>
      <c r="G61" s="82">
        <f t="shared" si="8"/>
        <v>46.98</v>
      </c>
      <c r="H61" s="44" t="s">
        <v>46</v>
      </c>
    </row>
    <row r="62" spans="1:35" s="8" customFormat="1" ht="11.1" customHeight="1" x14ac:dyDescent="0.2">
      <c r="A62" s="2"/>
      <c r="B62" s="50" t="s">
        <v>74</v>
      </c>
      <c r="C62" s="10">
        <v>120</v>
      </c>
      <c r="D62" s="82">
        <v>0.48</v>
      </c>
      <c r="E62" s="82"/>
      <c r="F62" s="82">
        <v>11.76</v>
      </c>
      <c r="G62" s="82">
        <f t="shared" si="8"/>
        <v>48.96</v>
      </c>
      <c r="H62" s="44" t="s">
        <v>44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35" ht="11.1" customHeight="1" x14ac:dyDescent="0.2">
      <c r="A63" s="135" t="s">
        <v>33</v>
      </c>
      <c r="B63" s="135"/>
      <c r="C63" s="85">
        <f>SUM(C58:C62)</f>
        <v>500</v>
      </c>
      <c r="D63" s="85">
        <f>SUM(D58:D62)</f>
        <v>15.629999999999999</v>
      </c>
      <c r="E63" s="85">
        <f>SUM(E58:E62)</f>
        <v>15.93</v>
      </c>
      <c r="F63" s="85">
        <f>SUM(F58:F62)</f>
        <v>70.33</v>
      </c>
      <c r="G63" s="85">
        <f>SUM(G58:G62)</f>
        <v>487.21</v>
      </c>
      <c r="H63" s="46"/>
    </row>
    <row r="64" spans="1:35" ht="11.1" customHeight="1" x14ac:dyDescent="0.2">
      <c r="A64" s="19" t="s">
        <v>47</v>
      </c>
      <c r="B64" s="49"/>
      <c r="C64" s="47"/>
      <c r="D64" s="88"/>
      <c r="E64" s="88"/>
      <c r="F64" s="88"/>
      <c r="G64" s="88"/>
      <c r="H64" s="44"/>
    </row>
    <row r="65" spans="1:35" ht="11.1" customHeight="1" x14ac:dyDescent="0.2">
      <c r="A65" s="2"/>
      <c r="B65" s="119" t="s">
        <v>124</v>
      </c>
      <c r="C65" s="10">
        <v>200</v>
      </c>
      <c r="D65" s="82">
        <f>7.5/150*C65</f>
        <v>10</v>
      </c>
      <c r="E65" s="82">
        <v>5</v>
      </c>
      <c r="F65" s="82">
        <f>5.25/150*C65</f>
        <v>7.0000000000000009</v>
      </c>
      <c r="G65" s="82">
        <f>(D65+F65)*4+E65*9</f>
        <v>113</v>
      </c>
      <c r="H65" s="44" t="s">
        <v>57</v>
      </c>
    </row>
    <row r="66" spans="1:35" ht="11.1" customHeight="1" x14ac:dyDescent="0.2">
      <c r="A66" s="135" t="s">
        <v>48</v>
      </c>
      <c r="B66" s="135"/>
      <c r="C66" s="45">
        <f>SUM(C65:C65)</f>
        <v>200</v>
      </c>
      <c r="D66" s="85">
        <f>SUM(D65:D65)</f>
        <v>10</v>
      </c>
      <c r="E66" s="85">
        <f>SUM(E65:E65)</f>
        <v>5</v>
      </c>
      <c r="F66" s="85">
        <f>SUM(F65:F65)</f>
        <v>7.0000000000000009</v>
      </c>
      <c r="G66" s="85">
        <f>SUM(G65:G65)</f>
        <v>113</v>
      </c>
      <c r="H66" s="46"/>
    </row>
    <row r="67" spans="1:35" ht="11.1" customHeight="1" x14ac:dyDescent="0.2">
      <c r="A67" s="19" t="s">
        <v>15</v>
      </c>
      <c r="B67" s="49"/>
      <c r="C67" s="47"/>
      <c r="D67" s="88"/>
      <c r="E67" s="88"/>
      <c r="F67" s="88"/>
      <c r="G67" s="88"/>
      <c r="H67" s="44"/>
    </row>
    <row r="68" spans="1:35" s="8" customFormat="1" ht="11.1" customHeight="1" x14ac:dyDescent="0.2">
      <c r="A68" s="9"/>
      <c r="B68" s="130" t="s">
        <v>76</v>
      </c>
      <c r="C68" s="129">
        <v>80</v>
      </c>
      <c r="D68" s="82">
        <f>0.46/60*C68</f>
        <v>0.6133333333333334</v>
      </c>
      <c r="E68" s="82">
        <f>3.06/60*C68</f>
        <v>4.08</v>
      </c>
      <c r="F68" s="82">
        <f>1.43/60*C68</f>
        <v>1.9066666666666665</v>
      </c>
      <c r="G68" s="82">
        <f t="shared" ref="G68:G73" si="9">(D68+F68)*4+E68*9</f>
        <v>46.8</v>
      </c>
      <c r="H68" s="44" t="s">
        <v>130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35" s="58" customFormat="1" ht="21.95" customHeight="1" x14ac:dyDescent="0.2">
      <c r="A69" s="56"/>
      <c r="B69" s="60" t="s">
        <v>83</v>
      </c>
      <c r="C69" s="48">
        <v>210</v>
      </c>
      <c r="D69" s="78">
        <v>1.62</v>
      </c>
      <c r="E69" s="78">
        <v>3.92</v>
      </c>
      <c r="F69" s="78">
        <v>7.47</v>
      </c>
      <c r="G69" s="82">
        <f t="shared" si="9"/>
        <v>71.64</v>
      </c>
      <c r="H69" s="22" t="s">
        <v>131</v>
      </c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s="8" customFormat="1" ht="11.1" customHeight="1" x14ac:dyDescent="0.2">
      <c r="A70" s="9"/>
      <c r="B70" s="50" t="s">
        <v>78</v>
      </c>
      <c r="C70" s="10">
        <v>240</v>
      </c>
      <c r="D70" s="82">
        <v>19.600000000000001</v>
      </c>
      <c r="E70" s="82">
        <v>17.260000000000002</v>
      </c>
      <c r="F70" s="82">
        <v>46.97</v>
      </c>
      <c r="G70" s="82">
        <f t="shared" si="9"/>
        <v>421.62</v>
      </c>
      <c r="H70" s="44" t="s">
        <v>132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35" ht="11.1" customHeight="1" x14ac:dyDescent="0.2">
      <c r="A71" s="9"/>
      <c r="B71" s="50" t="s">
        <v>79</v>
      </c>
      <c r="C71" s="10">
        <v>180</v>
      </c>
      <c r="D71" s="82">
        <v>0.37</v>
      </c>
      <c r="E71" s="82"/>
      <c r="F71" s="82">
        <v>8.99</v>
      </c>
      <c r="G71" s="82">
        <f t="shared" si="9"/>
        <v>37.44</v>
      </c>
      <c r="H71" s="44" t="s">
        <v>125</v>
      </c>
    </row>
    <row r="72" spans="1:35" ht="11.1" customHeight="1" x14ac:dyDescent="0.2">
      <c r="A72" s="9"/>
      <c r="B72" s="50" t="s">
        <v>70</v>
      </c>
      <c r="C72" s="10">
        <v>40</v>
      </c>
      <c r="D72" s="82">
        <v>3.04</v>
      </c>
      <c r="E72" s="82">
        <v>0.36</v>
      </c>
      <c r="F72" s="82">
        <v>19.64</v>
      </c>
      <c r="G72" s="82">
        <f t="shared" si="9"/>
        <v>93.96</v>
      </c>
      <c r="H72" s="44" t="s">
        <v>64</v>
      </c>
    </row>
    <row r="73" spans="1:35" ht="11.1" customHeight="1" x14ac:dyDescent="0.2">
      <c r="A73" s="2"/>
      <c r="B73" s="50" t="s">
        <v>68</v>
      </c>
      <c r="C73" s="10">
        <v>45</v>
      </c>
      <c r="D73" s="82">
        <v>3.47</v>
      </c>
      <c r="E73" s="82">
        <v>0.63</v>
      </c>
      <c r="F73" s="82">
        <v>21.78</v>
      </c>
      <c r="G73" s="82">
        <f t="shared" si="9"/>
        <v>106.67</v>
      </c>
      <c r="H73" s="44" t="s">
        <v>56</v>
      </c>
    </row>
    <row r="74" spans="1:35" s="5" customFormat="1" ht="11.1" customHeight="1" x14ac:dyDescent="0.2">
      <c r="A74" s="135" t="s">
        <v>34</v>
      </c>
      <c r="B74" s="136"/>
      <c r="C74" s="115">
        <f>SUM(C68:C73)</f>
        <v>795</v>
      </c>
      <c r="D74" s="81">
        <f>SUM(D68:D73)</f>
        <v>28.713333333333335</v>
      </c>
      <c r="E74" s="81">
        <f t="shared" ref="E74:G74" si="10">SUM(E68:E73)</f>
        <v>26.25</v>
      </c>
      <c r="F74" s="81">
        <f t="shared" si="10"/>
        <v>106.75666666666666</v>
      </c>
      <c r="G74" s="81">
        <f t="shared" si="10"/>
        <v>778.13</v>
      </c>
      <c r="H74" s="27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1.1" customHeight="1" x14ac:dyDescent="0.2">
      <c r="A75" s="147" t="s">
        <v>16</v>
      </c>
      <c r="B75" s="147"/>
      <c r="C75" s="54">
        <f>SUM(C63,C66,C74)</f>
        <v>1495</v>
      </c>
      <c r="D75" s="83">
        <f>SUM(D63,D66,D74)</f>
        <v>54.343333333333334</v>
      </c>
      <c r="E75" s="83">
        <f>SUM(E63,E66,E74)</f>
        <v>47.18</v>
      </c>
      <c r="F75" s="83">
        <f>SUM(F63,F66,F74)</f>
        <v>184.08666666666664</v>
      </c>
      <c r="G75" s="83">
        <f>SUM(G63,G66,G74)</f>
        <v>1378.3400000000001</v>
      </c>
      <c r="H75" s="34"/>
    </row>
    <row r="76" spans="1:35" s="6" customFormat="1" ht="11.1" customHeight="1" x14ac:dyDescent="0.2">
      <c r="A76" s="52"/>
      <c r="B76" s="64"/>
      <c r="C76" s="53"/>
      <c r="D76" s="89"/>
      <c r="E76" s="89"/>
      <c r="F76" s="89"/>
      <c r="G76" s="89"/>
      <c r="H76" s="43" t="s">
        <v>65</v>
      </c>
    </row>
    <row r="77" spans="1:35" s="4" customFormat="1" ht="11.1" customHeight="1" x14ac:dyDescent="0.2">
      <c r="A77" s="3" t="s">
        <v>32</v>
      </c>
      <c r="B77" s="65"/>
      <c r="C77" s="33" t="s">
        <v>1</v>
      </c>
      <c r="D77" s="76" t="s">
        <v>2</v>
      </c>
      <c r="E77" s="76"/>
      <c r="F77" s="77" t="s">
        <v>3</v>
      </c>
      <c r="G77" s="76" t="s">
        <v>23</v>
      </c>
      <c r="H77" s="32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s="1" customFormat="1" ht="20.100000000000001" customHeight="1" x14ac:dyDescent="0.2">
      <c r="A78" s="141" t="s">
        <v>5</v>
      </c>
      <c r="B78" s="143"/>
      <c r="C78" s="144" t="s">
        <v>6</v>
      </c>
      <c r="D78" s="145" t="s">
        <v>7</v>
      </c>
      <c r="E78" s="145"/>
      <c r="F78" s="145"/>
      <c r="G78" s="145" t="s">
        <v>8</v>
      </c>
      <c r="H78" s="144" t="s">
        <v>9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s="1" customFormat="1" ht="21.95" customHeight="1" x14ac:dyDescent="0.2">
      <c r="A79" s="142"/>
      <c r="B79" s="143"/>
      <c r="C79" s="143"/>
      <c r="D79" s="78" t="s">
        <v>10</v>
      </c>
      <c r="E79" s="78" t="s">
        <v>11</v>
      </c>
      <c r="F79" s="78" t="s">
        <v>12</v>
      </c>
      <c r="G79" s="146"/>
      <c r="H79" s="14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11.1" customHeight="1" x14ac:dyDescent="0.2">
      <c r="A80" s="19" t="s">
        <v>13</v>
      </c>
      <c r="B80" s="49"/>
      <c r="C80" s="23"/>
      <c r="D80" s="79"/>
      <c r="E80" s="79"/>
      <c r="F80" s="79"/>
      <c r="G80" s="79"/>
    </row>
    <row r="81" spans="1:8" ht="21.95" customHeight="1" x14ac:dyDescent="0.2">
      <c r="A81" s="2"/>
      <c r="B81" s="125" t="s">
        <v>121</v>
      </c>
      <c r="C81" s="129">
        <v>175</v>
      </c>
      <c r="D81" s="82">
        <v>21.58</v>
      </c>
      <c r="E81" s="82">
        <v>9.7899999999999991</v>
      </c>
      <c r="F81" s="82">
        <v>30.03</v>
      </c>
      <c r="G81" s="82">
        <f t="shared" ref="G81:G85" si="11">(D81+F81)*4+E81*9</f>
        <v>294.54999999999995</v>
      </c>
      <c r="H81" s="44" t="s">
        <v>133</v>
      </c>
    </row>
    <row r="82" spans="1:8" ht="11.1" customHeight="1" x14ac:dyDescent="0.2">
      <c r="A82" s="2"/>
      <c r="B82" s="50" t="s">
        <v>80</v>
      </c>
      <c r="C82" s="10">
        <v>35</v>
      </c>
      <c r="D82" s="82">
        <v>4.1900000000000004</v>
      </c>
      <c r="E82" s="82">
        <v>5.91</v>
      </c>
      <c r="F82" s="82">
        <v>10.26</v>
      </c>
      <c r="G82" s="82">
        <f t="shared" si="11"/>
        <v>110.99</v>
      </c>
      <c r="H82" s="44" t="s">
        <v>134</v>
      </c>
    </row>
    <row r="83" spans="1:8" ht="11.1" customHeight="1" x14ac:dyDescent="0.2">
      <c r="A83" s="2"/>
      <c r="B83" s="50" t="s">
        <v>69</v>
      </c>
      <c r="C83" s="10">
        <v>180</v>
      </c>
      <c r="D83" s="82"/>
      <c r="E83" s="82"/>
      <c r="F83" s="82">
        <v>9.02</v>
      </c>
      <c r="G83" s="82">
        <f t="shared" si="11"/>
        <v>36.08</v>
      </c>
      <c r="H83" s="44" t="s">
        <v>63</v>
      </c>
    </row>
    <row r="84" spans="1:8" ht="11.1" customHeight="1" x14ac:dyDescent="0.2">
      <c r="A84" s="2"/>
      <c r="B84" s="50" t="s">
        <v>74</v>
      </c>
      <c r="C84" s="10">
        <v>120</v>
      </c>
      <c r="D84" s="82">
        <v>0.48</v>
      </c>
      <c r="E84" s="82"/>
      <c r="F84" s="82">
        <v>11.76</v>
      </c>
      <c r="G84" s="82">
        <f t="shared" si="11"/>
        <v>48.96</v>
      </c>
      <c r="H84" s="44" t="s">
        <v>44</v>
      </c>
    </row>
    <row r="85" spans="1:8" ht="11.1" customHeight="1" x14ac:dyDescent="0.2">
      <c r="A85" s="2"/>
      <c r="B85" s="50" t="s">
        <v>73</v>
      </c>
      <c r="C85" s="10">
        <v>20</v>
      </c>
      <c r="D85" s="82">
        <v>1.52</v>
      </c>
      <c r="E85" s="82">
        <v>0.18</v>
      </c>
      <c r="F85" s="82">
        <v>9.82</v>
      </c>
      <c r="G85" s="82">
        <f t="shared" si="11"/>
        <v>46.98</v>
      </c>
      <c r="H85" s="44" t="s">
        <v>46</v>
      </c>
    </row>
    <row r="86" spans="1:8" ht="11.1" customHeight="1" x14ac:dyDescent="0.2">
      <c r="A86" s="135" t="s">
        <v>33</v>
      </c>
      <c r="B86" s="135"/>
      <c r="C86" s="85">
        <f>SUM(C81:C85)</f>
        <v>530</v>
      </c>
      <c r="D86" s="85">
        <f>SUM(D81:D85)</f>
        <v>27.77</v>
      </c>
      <c r="E86" s="85">
        <f>SUM(E81:E85)</f>
        <v>15.879999999999999</v>
      </c>
      <c r="F86" s="85">
        <f>SUM(F81:F85)</f>
        <v>70.89</v>
      </c>
      <c r="G86" s="85">
        <f>SUM(G81:G85)</f>
        <v>537.55999999999995</v>
      </c>
      <c r="H86" s="46"/>
    </row>
    <row r="87" spans="1:8" ht="11.1" customHeight="1" thickBot="1" x14ac:dyDescent="0.25">
      <c r="A87" s="19" t="s">
        <v>47</v>
      </c>
      <c r="B87" s="49"/>
      <c r="C87" s="47"/>
      <c r="D87" s="88"/>
      <c r="E87" s="88"/>
      <c r="F87" s="88"/>
      <c r="G87" s="88"/>
      <c r="H87" s="44"/>
    </row>
    <row r="88" spans="1:8" ht="11.1" customHeight="1" thickBot="1" x14ac:dyDescent="0.25">
      <c r="A88" s="21"/>
      <c r="B88" s="50" t="s">
        <v>82</v>
      </c>
      <c r="C88" s="10">
        <v>200</v>
      </c>
      <c r="D88" s="82">
        <v>0.6</v>
      </c>
      <c r="E88" s="82">
        <v>0.2</v>
      </c>
      <c r="F88" s="82">
        <v>30.4</v>
      </c>
      <c r="G88" s="82">
        <f>(D88+F88)*4+E88*9</f>
        <v>125.8</v>
      </c>
      <c r="H88" s="44" t="s">
        <v>44</v>
      </c>
    </row>
    <row r="89" spans="1:8" ht="11.1" customHeight="1" x14ac:dyDescent="0.2">
      <c r="A89" s="135" t="s">
        <v>48</v>
      </c>
      <c r="B89" s="135"/>
      <c r="C89" s="45">
        <f>SUM(C88:C88)</f>
        <v>200</v>
      </c>
      <c r="D89" s="85">
        <f>SUM(D88:D88)</f>
        <v>0.6</v>
      </c>
      <c r="E89" s="85">
        <f>SUM(E88:E88)</f>
        <v>0.2</v>
      </c>
      <c r="F89" s="85">
        <f>SUM(F88:F88)</f>
        <v>30.4</v>
      </c>
      <c r="G89" s="85">
        <f>SUM(G88:G88)</f>
        <v>125.8</v>
      </c>
      <c r="H89" s="46"/>
    </row>
    <row r="90" spans="1:8" ht="11.1" customHeight="1" x14ac:dyDescent="0.2">
      <c r="A90" s="19" t="s">
        <v>15</v>
      </c>
      <c r="B90" s="49"/>
      <c r="C90" s="47"/>
      <c r="D90" s="88"/>
      <c r="E90" s="88"/>
      <c r="F90" s="88"/>
      <c r="G90" s="88"/>
      <c r="H90" s="44"/>
    </row>
    <row r="91" spans="1:8" ht="11.1" customHeight="1" x14ac:dyDescent="0.2">
      <c r="A91" s="9"/>
      <c r="B91" s="130" t="s">
        <v>66</v>
      </c>
      <c r="C91" s="129">
        <v>80</v>
      </c>
      <c r="D91" s="82">
        <f>0.34/60*C91</f>
        <v>0.45333333333333337</v>
      </c>
      <c r="E91" s="82">
        <f>3.11/60*C91</f>
        <v>4.1466666666666665</v>
      </c>
      <c r="F91" s="82">
        <f>2.39/60*C91</f>
        <v>3.186666666666667</v>
      </c>
      <c r="G91" s="82">
        <f t="shared" ref="G91:G97" si="12">(D91+F91)*4+E91*9</f>
        <v>51.88</v>
      </c>
      <c r="H91" s="44" t="s">
        <v>51</v>
      </c>
    </row>
    <row r="92" spans="1:8" ht="11.1" customHeight="1" x14ac:dyDescent="0.2">
      <c r="A92" s="9"/>
      <c r="B92" s="50" t="s">
        <v>77</v>
      </c>
      <c r="C92" s="10">
        <v>200</v>
      </c>
      <c r="D92" s="82">
        <v>7.52</v>
      </c>
      <c r="E92" s="82">
        <v>5.21</v>
      </c>
      <c r="F92" s="82">
        <v>12.14</v>
      </c>
      <c r="G92" s="82">
        <f t="shared" si="12"/>
        <v>125.53</v>
      </c>
      <c r="H92" s="44" t="s">
        <v>136</v>
      </c>
    </row>
    <row r="93" spans="1:8" ht="21.95" customHeight="1" x14ac:dyDescent="0.2">
      <c r="A93" s="9"/>
      <c r="B93" s="131" t="s">
        <v>84</v>
      </c>
      <c r="C93" s="132">
        <v>100</v>
      </c>
      <c r="D93" s="90">
        <v>11.22</v>
      </c>
      <c r="E93" s="90">
        <v>12.77</v>
      </c>
      <c r="F93" s="90">
        <v>7.94</v>
      </c>
      <c r="G93" s="82">
        <f t="shared" si="12"/>
        <v>191.57</v>
      </c>
      <c r="H93" s="72" t="s">
        <v>44</v>
      </c>
    </row>
    <row r="94" spans="1:8" ht="11.1" customHeight="1" x14ac:dyDescent="0.2">
      <c r="A94" s="9"/>
      <c r="B94" s="116" t="s">
        <v>119</v>
      </c>
      <c r="C94" s="117">
        <v>180</v>
      </c>
      <c r="D94" s="126">
        <v>3.73</v>
      </c>
      <c r="E94" s="126">
        <v>4.01</v>
      </c>
      <c r="F94" s="126">
        <v>20.059999999999999</v>
      </c>
      <c r="G94" s="82">
        <f t="shared" si="12"/>
        <v>131.25</v>
      </c>
      <c r="H94" s="118" t="s">
        <v>120</v>
      </c>
    </row>
    <row r="95" spans="1:8" ht="21.95" customHeight="1" x14ac:dyDescent="0.2">
      <c r="A95" s="9"/>
      <c r="B95" s="60" t="s">
        <v>117</v>
      </c>
      <c r="C95" s="10">
        <v>180</v>
      </c>
      <c r="D95" s="82">
        <v>0.37</v>
      </c>
      <c r="E95" s="82"/>
      <c r="F95" s="82">
        <v>20.51</v>
      </c>
      <c r="G95" s="82">
        <f t="shared" si="12"/>
        <v>83.52000000000001</v>
      </c>
      <c r="H95" s="44" t="s">
        <v>128</v>
      </c>
    </row>
    <row r="96" spans="1:8" ht="11.1" customHeight="1" x14ac:dyDescent="0.2">
      <c r="A96" s="2"/>
      <c r="B96" s="50" t="s">
        <v>70</v>
      </c>
      <c r="C96" s="10">
        <v>40</v>
      </c>
      <c r="D96" s="82">
        <v>3.04</v>
      </c>
      <c r="E96" s="82">
        <v>0.36</v>
      </c>
      <c r="F96" s="82">
        <v>19.64</v>
      </c>
      <c r="G96" s="82">
        <f t="shared" si="12"/>
        <v>93.96</v>
      </c>
      <c r="H96" s="44" t="s">
        <v>64</v>
      </c>
    </row>
    <row r="97" spans="1:35" ht="11.1" customHeight="1" x14ac:dyDescent="0.2">
      <c r="A97" s="2"/>
      <c r="B97" s="50" t="s">
        <v>68</v>
      </c>
      <c r="C97" s="10">
        <v>45</v>
      </c>
      <c r="D97" s="82">
        <v>3.47</v>
      </c>
      <c r="E97" s="82">
        <v>0.63</v>
      </c>
      <c r="F97" s="82">
        <v>21.78</v>
      </c>
      <c r="G97" s="82">
        <f t="shared" si="12"/>
        <v>106.67</v>
      </c>
      <c r="H97" s="44" t="s">
        <v>56</v>
      </c>
    </row>
    <row r="98" spans="1:35" s="8" customFormat="1" ht="11.1" customHeight="1" x14ac:dyDescent="0.2">
      <c r="A98" s="135" t="s">
        <v>34</v>
      </c>
      <c r="B98" s="136"/>
      <c r="C98" s="45">
        <f>SUM(C91:C97)</f>
        <v>825</v>
      </c>
      <c r="D98" s="85">
        <f>SUM(D91:D97)</f>
        <v>29.803333333333335</v>
      </c>
      <c r="E98" s="85">
        <f>SUM(E91:E97)</f>
        <v>27.126666666666662</v>
      </c>
      <c r="F98" s="85">
        <f>SUM(F91:F97)</f>
        <v>105.25666666666667</v>
      </c>
      <c r="G98" s="85">
        <f>SUM(G91:G97)</f>
        <v>784.38</v>
      </c>
      <c r="H98" s="4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35" s="5" customFormat="1" ht="11.1" customHeight="1" x14ac:dyDescent="0.2">
      <c r="A99" s="147" t="s">
        <v>16</v>
      </c>
      <c r="B99" s="147"/>
      <c r="C99" s="54">
        <f>SUM(C86,C89,C98)</f>
        <v>1555</v>
      </c>
      <c r="D99" s="87">
        <f>SUM(D86,D89,D98)</f>
        <v>58.173333333333332</v>
      </c>
      <c r="E99" s="87">
        <f>SUM(E86,E89,E98)</f>
        <v>43.206666666666663</v>
      </c>
      <c r="F99" s="87">
        <f>SUM(F86,F89,F98)</f>
        <v>206.54666666666668</v>
      </c>
      <c r="G99" s="87">
        <f>SUM(G86,G89,G98)</f>
        <v>1447.7399999999998</v>
      </c>
      <c r="H99" s="5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1.1" customHeight="1" x14ac:dyDescent="0.2">
      <c r="A100" s="36"/>
      <c r="B100" s="62"/>
      <c r="C100" s="37"/>
      <c r="D100" s="84"/>
      <c r="E100" s="84"/>
      <c r="F100" s="84"/>
      <c r="G100" s="84"/>
      <c r="H100" s="38" t="s">
        <v>24</v>
      </c>
    </row>
    <row r="101" spans="1:35" s="4" customFormat="1" ht="11.1" customHeight="1" x14ac:dyDescent="0.2">
      <c r="A101" s="3" t="s">
        <v>32</v>
      </c>
      <c r="B101" s="63"/>
      <c r="C101" s="40" t="s">
        <v>1</v>
      </c>
      <c r="D101" s="76" t="s">
        <v>2</v>
      </c>
      <c r="E101" s="76"/>
      <c r="F101" s="77" t="s">
        <v>3</v>
      </c>
      <c r="G101" s="76" t="s">
        <v>25</v>
      </c>
      <c r="H101" s="39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s="1" customFormat="1" ht="20.100000000000001" customHeight="1" x14ac:dyDescent="0.2">
      <c r="A102" s="141" t="s">
        <v>5</v>
      </c>
      <c r="B102" s="143"/>
      <c r="C102" s="143" t="s">
        <v>6</v>
      </c>
      <c r="D102" s="145" t="s">
        <v>7</v>
      </c>
      <c r="E102" s="145"/>
      <c r="F102" s="145"/>
      <c r="G102" s="145" t="s">
        <v>8</v>
      </c>
      <c r="H102" s="143" t="s">
        <v>9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1:35" s="1" customFormat="1" ht="21.95" customHeight="1" x14ac:dyDescent="0.2">
      <c r="A103" s="142"/>
      <c r="B103" s="143"/>
      <c r="C103" s="143"/>
      <c r="D103" s="78" t="s">
        <v>10</v>
      </c>
      <c r="E103" s="78" t="s">
        <v>11</v>
      </c>
      <c r="F103" s="78" t="s">
        <v>12</v>
      </c>
      <c r="G103" s="146"/>
      <c r="H103" s="143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1:35" ht="11.1" customHeight="1" x14ac:dyDescent="0.2">
      <c r="A104" s="19" t="s">
        <v>13</v>
      </c>
      <c r="B104" s="49"/>
      <c r="C104" s="23"/>
      <c r="D104" s="79"/>
      <c r="E104" s="79"/>
      <c r="F104" s="79"/>
      <c r="G104" s="79"/>
    </row>
    <row r="105" spans="1:35" ht="11.1" customHeight="1" x14ac:dyDescent="0.2">
      <c r="A105" s="2"/>
      <c r="B105" s="50" t="s">
        <v>85</v>
      </c>
      <c r="C105" s="10">
        <v>150</v>
      </c>
      <c r="D105" s="82">
        <v>7.02</v>
      </c>
      <c r="E105" s="82">
        <v>7.6</v>
      </c>
      <c r="F105" s="82">
        <v>22.81</v>
      </c>
      <c r="G105" s="82">
        <f t="shared" ref="G105:G109" si="13">(D105+F105)*4+E105*9</f>
        <v>187.71999999999997</v>
      </c>
      <c r="H105" s="44" t="s">
        <v>137</v>
      </c>
    </row>
    <row r="106" spans="1:35" ht="11.1" customHeight="1" x14ac:dyDescent="0.2">
      <c r="A106" s="2"/>
      <c r="B106" s="50" t="s">
        <v>86</v>
      </c>
      <c r="C106" s="10">
        <v>30</v>
      </c>
      <c r="D106" s="82">
        <v>1.65</v>
      </c>
      <c r="E106" s="82">
        <v>6.33</v>
      </c>
      <c r="F106" s="82">
        <v>9.99</v>
      </c>
      <c r="G106" s="82">
        <f t="shared" si="13"/>
        <v>103.53</v>
      </c>
      <c r="H106" s="44" t="s">
        <v>42</v>
      </c>
    </row>
    <row r="107" spans="1:35" ht="11.1" customHeight="1" x14ac:dyDescent="0.2">
      <c r="A107" s="2"/>
      <c r="B107" s="50" t="s">
        <v>87</v>
      </c>
      <c r="C107" s="10">
        <v>180</v>
      </c>
      <c r="D107" s="82">
        <v>3.1</v>
      </c>
      <c r="E107" s="82">
        <v>3.18</v>
      </c>
      <c r="F107" s="82">
        <v>13.41</v>
      </c>
      <c r="G107" s="82">
        <f t="shared" si="13"/>
        <v>94.660000000000011</v>
      </c>
      <c r="H107" s="44" t="s">
        <v>45</v>
      </c>
    </row>
    <row r="108" spans="1:35" s="8" customFormat="1" ht="11.1" customHeight="1" x14ac:dyDescent="0.2">
      <c r="A108" s="2"/>
      <c r="B108" s="50" t="s">
        <v>74</v>
      </c>
      <c r="C108" s="10">
        <v>120</v>
      </c>
      <c r="D108" s="82">
        <v>0.48</v>
      </c>
      <c r="E108" s="82"/>
      <c r="F108" s="82">
        <v>11.76</v>
      </c>
      <c r="G108" s="82">
        <f t="shared" si="13"/>
        <v>48.96</v>
      </c>
      <c r="H108" s="44" t="s">
        <v>44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35" ht="21.95" customHeight="1" x14ac:dyDescent="0.2">
      <c r="A109" s="2"/>
      <c r="B109" s="60" t="s">
        <v>73</v>
      </c>
      <c r="C109" s="10">
        <v>20</v>
      </c>
      <c r="D109" s="82">
        <v>1.52</v>
      </c>
      <c r="E109" s="82">
        <v>0.18</v>
      </c>
      <c r="F109" s="82">
        <v>9.82</v>
      </c>
      <c r="G109" s="82">
        <f t="shared" si="13"/>
        <v>46.98</v>
      </c>
      <c r="H109" s="44" t="s">
        <v>46</v>
      </c>
    </row>
    <row r="110" spans="1:35" ht="11.1" customHeight="1" x14ac:dyDescent="0.2">
      <c r="A110" s="135" t="s">
        <v>33</v>
      </c>
      <c r="B110" s="135"/>
      <c r="C110" s="85">
        <f>SUM(C105:C109)</f>
        <v>500</v>
      </c>
      <c r="D110" s="85">
        <f>SUM(D105:D109)</f>
        <v>13.77</v>
      </c>
      <c r="E110" s="85">
        <f t="shared" ref="E110:G110" si="14">SUM(E105:E109)</f>
        <v>17.29</v>
      </c>
      <c r="F110" s="85">
        <f t="shared" si="14"/>
        <v>67.789999999999992</v>
      </c>
      <c r="G110" s="85">
        <f t="shared" si="14"/>
        <v>481.85</v>
      </c>
      <c r="H110" s="46"/>
    </row>
    <row r="111" spans="1:35" ht="11.1" customHeight="1" thickBot="1" x14ac:dyDescent="0.25">
      <c r="A111" s="19" t="s">
        <v>47</v>
      </c>
      <c r="B111" s="49"/>
      <c r="C111" s="47"/>
      <c r="D111" s="88"/>
      <c r="E111" s="88"/>
      <c r="F111" s="88"/>
      <c r="G111" s="88"/>
      <c r="H111" s="44"/>
    </row>
    <row r="112" spans="1:35" ht="11.1" customHeight="1" thickBot="1" x14ac:dyDescent="0.25">
      <c r="A112" s="21"/>
      <c r="B112" s="50" t="s">
        <v>82</v>
      </c>
      <c r="C112" s="10">
        <v>200</v>
      </c>
      <c r="D112" s="82">
        <v>0.6</v>
      </c>
      <c r="E112" s="82">
        <v>0.2</v>
      </c>
      <c r="F112" s="82">
        <v>30.4</v>
      </c>
      <c r="G112" s="82">
        <f>(D112+F112)*4+E112*9</f>
        <v>125.8</v>
      </c>
      <c r="H112" s="44" t="s">
        <v>44</v>
      </c>
    </row>
    <row r="113" spans="1:35" ht="11.1" customHeight="1" x14ac:dyDescent="0.2">
      <c r="A113" s="135" t="s">
        <v>48</v>
      </c>
      <c r="B113" s="135"/>
      <c r="C113" s="45">
        <f>SUM(C112:C112)</f>
        <v>200</v>
      </c>
      <c r="D113" s="85">
        <f>SUM(D112:D112)</f>
        <v>0.6</v>
      </c>
      <c r="E113" s="85">
        <f>SUM(E112:E112)</f>
        <v>0.2</v>
      </c>
      <c r="F113" s="85">
        <f>SUM(F112:F112)</f>
        <v>30.4</v>
      </c>
      <c r="G113" s="85">
        <f>SUM(G112:G112)</f>
        <v>125.8</v>
      </c>
      <c r="H113" s="46"/>
    </row>
    <row r="114" spans="1:35" ht="11.1" customHeight="1" x14ac:dyDescent="0.2">
      <c r="A114" s="19" t="s">
        <v>15</v>
      </c>
      <c r="B114" s="49"/>
      <c r="C114" s="47"/>
      <c r="D114" s="88"/>
      <c r="E114" s="88"/>
      <c r="F114" s="88"/>
      <c r="G114" s="88"/>
      <c r="H114" s="44"/>
    </row>
    <row r="115" spans="1:35" ht="11.1" customHeight="1" x14ac:dyDescent="0.2">
      <c r="A115" s="9"/>
      <c r="B115" s="130" t="s">
        <v>88</v>
      </c>
      <c r="C115" s="129">
        <v>100</v>
      </c>
      <c r="D115" s="82">
        <f>0.77/60*C115</f>
        <v>1.2833333333333334</v>
      </c>
      <c r="E115" s="82">
        <f>3.04/60*C115</f>
        <v>5.0666666666666664</v>
      </c>
      <c r="F115" s="82">
        <f>3.65/60*C115</f>
        <v>6.083333333333333</v>
      </c>
      <c r="G115" s="82">
        <f t="shared" ref="G115:G121" si="15">(D115+F115)*4+E115*9</f>
        <v>75.066666666666663</v>
      </c>
      <c r="H115" s="44" t="s">
        <v>64</v>
      </c>
    </row>
    <row r="116" spans="1:35" ht="11.1" customHeight="1" x14ac:dyDescent="0.2">
      <c r="A116" s="9"/>
      <c r="B116" s="50" t="s">
        <v>89</v>
      </c>
      <c r="C116" s="10">
        <v>200</v>
      </c>
      <c r="D116" s="82">
        <v>2.5099999999999998</v>
      </c>
      <c r="E116" s="82">
        <v>3.2</v>
      </c>
      <c r="F116" s="82">
        <v>15.38</v>
      </c>
      <c r="G116" s="82">
        <f t="shared" si="15"/>
        <v>100.36</v>
      </c>
      <c r="H116" s="44" t="s">
        <v>138</v>
      </c>
    </row>
    <row r="117" spans="1:35" s="8" customFormat="1" ht="11.1" customHeight="1" x14ac:dyDescent="0.2">
      <c r="A117" s="9"/>
      <c r="B117" s="50" t="s">
        <v>90</v>
      </c>
      <c r="C117" s="10">
        <v>90</v>
      </c>
      <c r="D117" s="82">
        <v>15.14</v>
      </c>
      <c r="E117" s="82">
        <v>12.04</v>
      </c>
      <c r="F117" s="82">
        <v>5.77</v>
      </c>
      <c r="G117" s="82">
        <f t="shared" si="15"/>
        <v>192</v>
      </c>
      <c r="H117" s="44" t="s">
        <v>139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35" ht="11.1" customHeight="1" x14ac:dyDescent="0.2">
      <c r="A118" s="9"/>
      <c r="B118" s="50" t="s">
        <v>91</v>
      </c>
      <c r="C118" s="10">
        <v>150</v>
      </c>
      <c r="D118" s="82">
        <v>3.18</v>
      </c>
      <c r="E118" s="82">
        <v>5.53</v>
      </c>
      <c r="F118" s="82">
        <v>20.92</v>
      </c>
      <c r="G118" s="82">
        <f t="shared" si="15"/>
        <v>146.17000000000002</v>
      </c>
      <c r="H118" s="44" t="s">
        <v>127</v>
      </c>
    </row>
    <row r="119" spans="1:35" ht="11.1" customHeight="1" x14ac:dyDescent="0.2">
      <c r="A119" s="9"/>
      <c r="B119" s="50" t="s">
        <v>92</v>
      </c>
      <c r="C119" s="10">
        <v>180</v>
      </c>
      <c r="D119" s="82">
        <v>0.3</v>
      </c>
      <c r="E119" s="82"/>
      <c r="F119" s="82">
        <v>13.68</v>
      </c>
      <c r="G119" s="82">
        <f t="shared" si="15"/>
        <v>55.92</v>
      </c>
      <c r="H119" s="44" t="s">
        <v>140</v>
      </c>
    </row>
    <row r="120" spans="1:35" ht="11.1" customHeight="1" x14ac:dyDescent="0.2">
      <c r="A120" s="2"/>
      <c r="B120" s="50" t="s">
        <v>70</v>
      </c>
      <c r="C120" s="10">
        <v>40</v>
      </c>
      <c r="D120" s="82">
        <v>3.04</v>
      </c>
      <c r="E120" s="82">
        <v>0.36</v>
      </c>
      <c r="F120" s="82">
        <v>19.64</v>
      </c>
      <c r="G120" s="82">
        <f t="shared" si="15"/>
        <v>93.96</v>
      </c>
      <c r="H120" s="44" t="s">
        <v>64</v>
      </c>
    </row>
    <row r="121" spans="1:35" ht="11.1" customHeight="1" x14ac:dyDescent="0.2">
      <c r="A121" s="2"/>
      <c r="B121" s="50" t="s">
        <v>68</v>
      </c>
      <c r="C121" s="10">
        <v>45</v>
      </c>
      <c r="D121" s="82">
        <v>3.47</v>
      </c>
      <c r="E121" s="82">
        <v>0.63</v>
      </c>
      <c r="F121" s="82">
        <v>21.78</v>
      </c>
      <c r="G121" s="82">
        <f t="shared" si="15"/>
        <v>106.67</v>
      </c>
      <c r="H121" s="44" t="s">
        <v>56</v>
      </c>
    </row>
    <row r="122" spans="1:35" s="8" customFormat="1" ht="11.1" customHeight="1" x14ac:dyDescent="0.2">
      <c r="A122" s="135" t="s">
        <v>34</v>
      </c>
      <c r="B122" s="136"/>
      <c r="C122" s="85">
        <f>SUM(C115:C121)</f>
        <v>805</v>
      </c>
      <c r="D122" s="85">
        <f>SUM(D115:D121)</f>
        <v>28.923333333333332</v>
      </c>
      <c r="E122" s="85">
        <f t="shared" ref="E122:G122" si="16">SUM(E115:E121)</f>
        <v>26.826666666666664</v>
      </c>
      <c r="F122" s="85">
        <f t="shared" si="16"/>
        <v>103.25333333333333</v>
      </c>
      <c r="G122" s="85">
        <f t="shared" si="16"/>
        <v>770.14666666666665</v>
      </c>
      <c r="H122" s="4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35" s="5" customFormat="1" ht="11.1" customHeight="1" x14ac:dyDescent="0.2">
      <c r="A123" s="147" t="s">
        <v>16</v>
      </c>
      <c r="B123" s="147"/>
      <c r="C123" s="54">
        <f>SUM(C110,C113,C122)</f>
        <v>1505</v>
      </c>
      <c r="D123" s="87">
        <f>SUM(D110,D113,D122)</f>
        <v>43.293333333333329</v>
      </c>
      <c r="E123" s="87">
        <f>SUM(E110,E113,E122)</f>
        <v>44.316666666666663</v>
      </c>
      <c r="F123" s="87">
        <f>SUM(F110,F113,F122)</f>
        <v>201.44333333333333</v>
      </c>
      <c r="G123" s="87">
        <f>SUM(G110,G113,G122)</f>
        <v>1377.7966666666666</v>
      </c>
      <c r="H123" s="5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1.1" customHeight="1" x14ac:dyDescent="0.2">
      <c r="A124" s="36"/>
      <c r="B124" s="62"/>
      <c r="C124" s="37"/>
      <c r="D124" s="84"/>
      <c r="E124" s="84"/>
      <c r="F124" s="84"/>
      <c r="G124" s="84"/>
      <c r="H124" s="38" t="s">
        <v>26</v>
      </c>
    </row>
    <row r="125" spans="1:35" s="4" customFormat="1" ht="11.1" customHeight="1" x14ac:dyDescent="0.2">
      <c r="A125" s="3" t="s">
        <v>32</v>
      </c>
      <c r="B125" s="63"/>
      <c r="C125" s="40" t="s">
        <v>1</v>
      </c>
      <c r="D125" s="76" t="s">
        <v>2</v>
      </c>
      <c r="E125" s="76"/>
      <c r="F125" s="77" t="s">
        <v>3</v>
      </c>
      <c r="G125" s="76" t="s">
        <v>4</v>
      </c>
      <c r="H125" s="39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s="1" customFormat="1" ht="20.100000000000001" customHeight="1" x14ac:dyDescent="0.2">
      <c r="A126" s="141" t="s">
        <v>5</v>
      </c>
      <c r="B126" s="143"/>
      <c r="C126" s="143" t="s">
        <v>6</v>
      </c>
      <c r="D126" s="145" t="s">
        <v>7</v>
      </c>
      <c r="E126" s="145"/>
      <c r="F126" s="145"/>
      <c r="G126" s="145" t="s">
        <v>8</v>
      </c>
      <c r="H126" s="143" t="s">
        <v>9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 spans="1:35" s="1" customFormat="1" ht="21.95" customHeight="1" x14ac:dyDescent="0.2">
      <c r="A127" s="142"/>
      <c r="B127" s="143"/>
      <c r="C127" s="143"/>
      <c r="D127" s="78" t="s">
        <v>10</v>
      </c>
      <c r="E127" s="78" t="s">
        <v>11</v>
      </c>
      <c r="F127" s="78" t="s">
        <v>12</v>
      </c>
      <c r="G127" s="146"/>
      <c r="H127" s="143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 spans="1:35" ht="11.1" customHeight="1" x14ac:dyDescent="0.2">
      <c r="A128" s="19" t="s">
        <v>13</v>
      </c>
      <c r="B128" s="49"/>
      <c r="C128" s="23"/>
      <c r="D128" s="79"/>
      <c r="E128" s="79"/>
      <c r="F128" s="79"/>
      <c r="G128" s="79"/>
    </row>
    <row r="129" spans="1:35" s="124" customFormat="1" ht="11.1" customHeight="1" x14ac:dyDescent="0.2">
      <c r="A129" s="122"/>
      <c r="B129" s="50" t="s">
        <v>93</v>
      </c>
      <c r="C129" s="10">
        <v>150</v>
      </c>
      <c r="D129" s="82">
        <v>3.77</v>
      </c>
      <c r="E129" s="82">
        <v>7.04</v>
      </c>
      <c r="F129" s="82">
        <v>17.309999999999999</v>
      </c>
      <c r="G129" s="82">
        <f>(D129+F129)*4+E129*9</f>
        <v>147.68</v>
      </c>
      <c r="H129" s="44" t="s">
        <v>61</v>
      </c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</row>
    <row r="130" spans="1:35" ht="11.1" customHeight="1" x14ac:dyDescent="0.2">
      <c r="A130" s="2"/>
      <c r="B130" s="50" t="s">
        <v>86</v>
      </c>
      <c r="C130" s="10">
        <v>30</v>
      </c>
      <c r="D130" s="82">
        <v>1.65</v>
      </c>
      <c r="E130" s="82">
        <v>6.33</v>
      </c>
      <c r="F130" s="82">
        <v>9.99</v>
      </c>
      <c r="G130" s="82">
        <f t="shared" ref="G130:G133" si="17">(D130+F130)*4+E130*9</f>
        <v>103.53</v>
      </c>
      <c r="H130" s="44" t="s">
        <v>42</v>
      </c>
    </row>
    <row r="131" spans="1:35" s="8" customFormat="1" ht="11.1" customHeight="1" x14ac:dyDescent="0.2">
      <c r="A131" s="2"/>
      <c r="B131" s="50" t="s">
        <v>81</v>
      </c>
      <c r="C131" s="10">
        <v>180</v>
      </c>
      <c r="D131" s="82">
        <v>5.7</v>
      </c>
      <c r="E131" s="82">
        <v>5.76</v>
      </c>
      <c r="F131" s="82">
        <v>19.75</v>
      </c>
      <c r="G131" s="82">
        <f t="shared" si="17"/>
        <v>153.63999999999999</v>
      </c>
      <c r="H131" s="44" t="s">
        <v>135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35" ht="11.1" customHeight="1" x14ac:dyDescent="0.2">
      <c r="A132" s="2"/>
      <c r="B132" s="50" t="s">
        <v>74</v>
      </c>
      <c r="C132" s="48">
        <v>120</v>
      </c>
      <c r="D132" s="82">
        <v>0.48</v>
      </c>
      <c r="E132" s="82"/>
      <c r="F132" s="82">
        <v>11.76</v>
      </c>
      <c r="G132" s="82">
        <f t="shared" si="17"/>
        <v>48.96</v>
      </c>
      <c r="H132" s="44" t="s">
        <v>44</v>
      </c>
    </row>
    <row r="133" spans="1:35" ht="11.1" customHeight="1" x14ac:dyDescent="0.2">
      <c r="A133" s="2"/>
      <c r="B133" s="50" t="s">
        <v>94</v>
      </c>
      <c r="C133" s="10">
        <v>40</v>
      </c>
      <c r="D133" s="82">
        <v>3.04</v>
      </c>
      <c r="E133" s="82">
        <v>0.36</v>
      </c>
      <c r="F133" s="82">
        <v>19.64</v>
      </c>
      <c r="G133" s="82">
        <f t="shared" si="17"/>
        <v>93.96</v>
      </c>
      <c r="H133" s="44" t="s">
        <v>46</v>
      </c>
    </row>
    <row r="134" spans="1:35" ht="11.1" customHeight="1" x14ac:dyDescent="0.2">
      <c r="A134" s="135" t="s">
        <v>33</v>
      </c>
      <c r="B134" s="135"/>
      <c r="C134" s="45">
        <f>SUM(C129:C133)</f>
        <v>520</v>
      </c>
      <c r="D134" s="85">
        <f>SUM(D129:D133)</f>
        <v>14.64</v>
      </c>
      <c r="E134" s="85">
        <f>SUM(E129:E133)</f>
        <v>19.490000000000002</v>
      </c>
      <c r="F134" s="85">
        <f>SUM(F129:F133)</f>
        <v>78.449999999999989</v>
      </c>
      <c r="G134" s="85">
        <f>SUM(G129:G133)</f>
        <v>547.77</v>
      </c>
      <c r="H134" s="46"/>
    </row>
    <row r="135" spans="1:35" ht="11.1" customHeight="1" x14ac:dyDescent="0.2">
      <c r="A135" s="19" t="s">
        <v>47</v>
      </c>
      <c r="B135" s="49"/>
      <c r="C135" s="47"/>
      <c r="D135" s="88"/>
      <c r="E135" s="88"/>
      <c r="F135" s="88"/>
      <c r="G135" s="88"/>
      <c r="H135" s="44"/>
    </row>
    <row r="136" spans="1:35" ht="11.1" customHeight="1" x14ac:dyDescent="0.2">
      <c r="A136" s="2"/>
      <c r="B136" s="60" t="s">
        <v>107</v>
      </c>
      <c r="C136" s="24">
        <v>200</v>
      </c>
      <c r="D136" s="80">
        <f>4.05/150*C136</f>
        <v>5.4</v>
      </c>
      <c r="E136" s="80">
        <v>5</v>
      </c>
      <c r="F136" s="80">
        <f>16.2/150*C136</f>
        <v>21.6</v>
      </c>
      <c r="G136" s="82">
        <f>(D136+F136)*4+E136*9</f>
        <v>153</v>
      </c>
      <c r="H136" s="25" t="s">
        <v>57</v>
      </c>
    </row>
    <row r="137" spans="1:35" ht="11.1" customHeight="1" x14ac:dyDescent="0.2">
      <c r="A137" s="135" t="s">
        <v>48</v>
      </c>
      <c r="B137" s="135"/>
      <c r="C137" s="45">
        <f>SUM(C136:C136)</f>
        <v>200</v>
      </c>
      <c r="D137" s="85">
        <f>SUM(D136:D136)</f>
        <v>5.4</v>
      </c>
      <c r="E137" s="85">
        <f>SUM(E136:E136)</f>
        <v>5</v>
      </c>
      <c r="F137" s="85">
        <f>SUM(F136:F136)</f>
        <v>21.6</v>
      </c>
      <c r="G137" s="85">
        <f>SUM(G136:G136)</f>
        <v>153</v>
      </c>
      <c r="H137" s="46"/>
    </row>
    <row r="138" spans="1:35" ht="11.1" customHeight="1" x14ac:dyDescent="0.2">
      <c r="A138" s="19" t="s">
        <v>15</v>
      </c>
      <c r="B138" s="49"/>
      <c r="C138" s="47"/>
      <c r="D138" s="88"/>
      <c r="E138" s="88"/>
      <c r="F138" s="88"/>
      <c r="G138" s="88"/>
      <c r="H138" s="44"/>
    </row>
    <row r="139" spans="1:35" ht="11.1" customHeight="1" x14ac:dyDescent="0.2">
      <c r="A139" s="9"/>
      <c r="B139" s="130" t="s">
        <v>76</v>
      </c>
      <c r="C139" s="129">
        <v>80</v>
      </c>
      <c r="D139" s="82">
        <f>0.46/60*C139</f>
        <v>0.6133333333333334</v>
      </c>
      <c r="E139" s="82">
        <f>3.06/60*C139</f>
        <v>4.08</v>
      </c>
      <c r="F139" s="82">
        <f>1.43/60*C139</f>
        <v>1.9066666666666665</v>
      </c>
      <c r="G139" s="82">
        <f t="shared" ref="G139:G145" si="18">(D139+F139)*4+E139*9</f>
        <v>46.8</v>
      </c>
      <c r="H139" s="44" t="s">
        <v>130</v>
      </c>
    </row>
    <row r="140" spans="1:35" ht="11.1" customHeight="1" x14ac:dyDescent="0.2">
      <c r="A140" s="9"/>
      <c r="B140" s="50" t="s">
        <v>95</v>
      </c>
      <c r="C140" s="10">
        <v>200</v>
      </c>
      <c r="D140" s="82">
        <v>2.0499999999999998</v>
      </c>
      <c r="E140" s="82">
        <v>1.64</v>
      </c>
      <c r="F140" s="82">
        <v>11.78</v>
      </c>
      <c r="G140" s="82">
        <f t="shared" si="18"/>
        <v>70.08</v>
      </c>
      <c r="H140" s="44" t="s">
        <v>141</v>
      </c>
    </row>
    <row r="141" spans="1:35" s="8" customFormat="1" ht="11.1" customHeight="1" x14ac:dyDescent="0.2">
      <c r="A141" s="9"/>
      <c r="B141" s="50" t="s">
        <v>96</v>
      </c>
      <c r="C141" s="10">
        <v>90</v>
      </c>
      <c r="D141" s="82">
        <v>12.16</v>
      </c>
      <c r="E141" s="82">
        <v>14.89</v>
      </c>
      <c r="F141" s="82">
        <v>12.22</v>
      </c>
      <c r="G141" s="82">
        <f t="shared" si="18"/>
        <v>231.53</v>
      </c>
      <c r="H141" s="44" t="s">
        <v>142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35" ht="11.1" customHeight="1" x14ac:dyDescent="0.2">
      <c r="A142" s="9"/>
      <c r="B142" s="50" t="s">
        <v>97</v>
      </c>
      <c r="C142" s="10">
        <v>150</v>
      </c>
      <c r="D142" s="82">
        <v>5.13</v>
      </c>
      <c r="E142" s="82">
        <v>5.63</v>
      </c>
      <c r="F142" s="82">
        <v>22.96</v>
      </c>
      <c r="G142" s="82">
        <f t="shared" si="18"/>
        <v>163.03</v>
      </c>
      <c r="H142" s="44" t="s">
        <v>143</v>
      </c>
    </row>
    <row r="143" spans="1:35" s="8" customFormat="1" ht="11.1" customHeight="1" x14ac:dyDescent="0.2">
      <c r="A143" s="2"/>
      <c r="B143" s="50" t="s">
        <v>98</v>
      </c>
      <c r="C143" s="10">
        <v>180</v>
      </c>
      <c r="D143" s="82">
        <v>7.0000000000000007E-2</v>
      </c>
      <c r="E143" s="82"/>
      <c r="F143" s="82">
        <v>10.74</v>
      </c>
      <c r="G143" s="82">
        <f t="shared" si="18"/>
        <v>43.24</v>
      </c>
      <c r="H143" s="44" t="s">
        <v>144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35" ht="11.1" customHeight="1" x14ac:dyDescent="0.2">
      <c r="A144" s="9"/>
      <c r="B144" s="50" t="s">
        <v>70</v>
      </c>
      <c r="C144" s="10">
        <v>40</v>
      </c>
      <c r="D144" s="82">
        <v>3.04</v>
      </c>
      <c r="E144" s="82">
        <v>0.36</v>
      </c>
      <c r="F144" s="82">
        <v>19.64</v>
      </c>
      <c r="G144" s="82">
        <f t="shared" si="18"/>
        <v>93.96</v>
      </c>
      <c r="H144" s="44" t="s">
        <v>64</v>
      </c>
    </row>
    <row r="145" spans="1:35" ht="11.1" customHeight="1" x14ac:dyDescent="0.2">
      <c r="A145" s="2"/>
      <c r="B145" s="50" t="s">
        <v>68</v>
      </c>
      <c r="C145" s="10">
        <v>45</v>
      </c>
      <c r="D145" s="82">
        <v>3.47</v>
      </c>
      <c r="E145" s="82">
        <v>0.63</v>
      </c>
      <c r="F145" s="82">
        <v>21.78</v>
      </c>
      <c r="G145" s="82">
        <f t="shared" si="18"/>
        <v>106.67</v>
      </c>
      <c r="H145" s="44" t="s">
        <v>56</v>
      </c>
    </row>
    <row r="146" spans="1:35" s="5" customFormat="1" ht="11.1" customHeight="1" x14ac:dyDescent="0.2">
      <c r="A146" s="135" t="s">
        <v>34</v>
      </c>
      <c r="B146" s="136"/>
      <c r="C146" s="85">
        <f>SUM(C139:C145)</f>
        <v>785</v>
      </c>
      <c r="D146" s="85">
        <f>SUM(D139:D145)</f>
        <v>26.533333333333331</v>
      </c>
      <c r="E146" s="85">
        <f t="shared" ref="E146:G146" si="19">SUM(E139:E145)</f>
        <v>27.229999999999997</v>
      </c>
      <c r="F146" s="85">
        <f t="shared" si="19"/>
        <v>101.02666666666667</v>
      </c>
      <c r="G146" s="85">
        <f t="shared" si="19"/>
        <v>755.31</v>
      </c>
      <c r="H146" s="4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s="5" customFormat="1" ht="11.1" customHeight="1" x14ac:dyDescent="0.2">
      <c r="A147" s="147" t="s">
        <v>16</v>
      </c>
      <c r="B147" s="147"/>
      <c r="C147" s="54">
        <f>SUM(C134,C137,C146)</f>
        <v>1505</v>
      </c>
      <c r="D147" s="83">
        <f>SUM(D134,D137,D146)</f>
        <v>46.573333333333331</v>
      </c>
      <c r="E147" s="83">
        <f>SUM(E134,E137,E146)</f>
        <v>51.72</v>
      </c>
      <c r="F147" s="83">
        <f>SUM(F134,F137,F146)</f>
        <v>201.07666666666665</v>
      </c>
      <c r="G147" s="83">
        <f>SUM(G134,G137,G146)</f>
        <v>1456.08</v>
      </c>
      <c r="H147" s="3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1.1" customHeight="1" x14ac:dyDescent="0.2">
      <c r="A148" s="36"/>
      <c r="B148" s="67"/>
      <c r="C148" s="42"/>
      <c r="D148" s="84"/>
      <c r="E148" s="84"/>
      <c r="F148" s="84"/>
      <c r="G148" s="84"/>
      <c r="H148" s="43" t="s">
        <v>27</v>
      </c>
    </row>
    <row r="149" spans="1:35" s="4" customFormat="1" ht="11.1" customHeight="1" x14ac:dyDescent="0.2">
      <c r="A149" s="3" t="s">
        <v>32</v>
      </c>
      <c r="B149" s="68"/>
      <c r="C149" s="33" t="s">
        <v>1</v>
      </c>
      <c r="D149" s="76" t="s">
        <v>2</v>
      </c>
      <c r="E149" s="76"/>
      <c r="F149" s="77" t="s">
        <v>3</v>
      </c>
      <c r="G149" s="76" t="s">
        <v>18</v>
      </c>
      <c r="H149" s="3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s="1" customFormat="1" ht="20.100000000000001" customHeight="1" x14ac:dyDescent="0.2">
      <c r="A150" s="141" t="s">
        <v>5</v>
      </c>
      <c r="B150" s="144"/>
      <c r="C150" s="144" t="s">
        <v>6</v>
      </c>
      <c r="D150" s="145" t="s">
        <v>7</v>
      </c>
      <c r="E150" s="145"/>
      <c r="F150" s="145"/>
      <c r="G150" s="145" t="s">
        <v>8</v>
      </c>
      <c r="H150" s="144" t="s">
        <v>9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spans="1:35" s="1" customFormat="1" ht="21.95" customHeight="1" x14ac:dyDescent="0.2">
      <c r="A151" s="142"/>
      <c r="B151" s="143"/>
      <c r="C151" s="143"/>
      <c r="D151" s="78" t="s">
        <v>10</v>
      </c>
      <c r="E151" s="78" t="s">
        <v>11</v>
      </c>
      <c r="F151" s="78" t="s">
        <v>12</v>
      </c>
      <c r="G151" s="146"/>
      <c r="H151" s="143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 spans="1:35" ht="11.1" customHeight="1" x14ac:dyDescent="0.2">
      <c r="A152" s="19" t="s">
        <v>13</v>
      </c>
      <c r="B152" s="49"/>
      <c r="C152" s="23"/>
      <c r="D152" s="79"/>
      <c r="E152" s="79"/>
      <c r="F152" s="79"/>
      <c r="G152" s="79"/>
    </row>
    <row r="153" spans="1:35" ht="11.1" customHeight="1" x14ac:dyDescent="0.2">
      <c r="A153" s="2"/>
      <c r="B153" s="50" t="s">
        <v>99</v>
      </c>
      <c r="C153" s="10">
        <v>180</v>
      </c>
      <c r="D153" s="80">
        <v>15.04</v>
      </c>
      <c r="E153" s="80">
        <v>14.24</v>
      </c>
      <c r="F153" s="80">
        <v>5.3</v>
      </c>
      <c r="G153" s="82">
        <f t="shared" ref="G153:G157" si="20">(D153+F153)*4+E153*9</f>
        <v>209.51999999999998</v>
      </c>
      <c r="H153" s="44" t="s">
        <v>40</v>
      </c>
    </row>
    <row r="154" spans="1:35" ht="11.1" customHeight="1" x14ac:dyDescent="0.2">
      <c r="A154" s="2"/>
      <c r="B154" s="50" t="s">
        <v>72</v>
      </c>
      <c r="C154" s="10">
        <v>35</v>
      </c>
      <c r="D154" s="82">
        <v>5.42</v>
      </c>
      <c r="E154" s="82">
        <v>4.16</v>
      </c>
      <c r="F154" s="82">
        <v>10.35</v>
      </c>
      <c r="G154" s="82">
        <f t="shared" si="20"/>
        <v>100.52</v>
      </c>
      <c r="H154" s="44" t="s">
        <v>60</v>
      </c>
    </row>
    <row r="155" spans="1:35" ht="11.1" customHeight="1" x14ac:dyDescent="0.2">
      <c r="A155" s="2"/>
      <c r="B155" s="50" t="s">
        <v>69</v>
      </c>
      <c r="C155" s="10">
        <v>180</v>
      </c>
      <c r="D155" s="82"/>
      <c r="E155" s="82"/>
      <c r="F155" s="82">
        <v>9.02</v>
      </c>
      <c r="G155" s="82">
        <f t="shared" si="20"/>
        <v>36.08</v>
      </c>
      <c r="H155" s="44" t="s">
        <v>63</v>
      </c>
    </row>
    <row r="156" spans="1:35" ht="11.1" customHeight="1" x14ac:dyDescent="0.2">
      <c r="A156" s="2"/>
      <c r="B156" s="50" t="s">
        <v>74</v>
      </c>
      <c r="C156" s="10">
        <v>120</v>
      </c>
      <c r="D156" s="82">
        <v>0.48</v>
      </c>
      <c r="E156" s="82"/>
      <c r="F156" s="82">
        <v>11.76</v>
      </c>
      <c r="G156" s="82">
        <f t="shared" si="20"/>
        <v>48.96</v>
      </c>
      <c r="H156" s="44" t="s">
        <v>44</v>
      </c>
    </row>
    <row r="157" spans="1:35" s="8" customFormat="1" ht="11.1" customHeight="1" x14ac:dyDescent="0.2">
      <c r="A157" s="2"/>
      <c r="B157" s="50" t="s">
        <v>73</v>
      </c>
      <c r="C157" s="10">
        <v>20</v>
      </c>
      <c r="D157" s="82">
        <v>1.52</v>
      </c>
      <c r="E157" s="82">
        <v>0.18</v>
      </c>
      <c r="F157" s="82">
        <v>9.82</v>
      </c>
      <c r="G157" s="82">
        <f t="shared" si="20"/>
        <v>46.98</v>
      </c>
      <c r="H157" s="44" t="s">
        <v>46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35" ht="11.1" customHeight="1" x14ac:dyDescent="0.2">
      <c r="A158" s="135" t="s">
        <v>33</v>
      </c>
      <c r="B158" s="135"/>
      <c r="C158" s="45">
        <f>SUM(C153:C157)</f>
        <v>535</v>
      </c>
      <c r="D158" s="85">
        <f>SUM(D153:D157)</f>
        <v>22.46</v>
      </c>
      <c r="E158" s="85">
        <f>SUM(E153:E157)</f>
        <v>18.579999999999998</v>
      </c>
      <c r="F158" s="85">
        <f>SUM(F153:F157)</f>
        <v>46.25</v>
      </c>
      <c r="G158" s="85">
        <f>SUM(G153:G157)</f>
        <v>442.05999999999995</v>
      </c>
      <c r="H158" s="46"/>
    </row>
    <row r="159" spans="1:35" ht="11.1" customHeight="1" x14ac:dyDescent="0.2">
      <c r="A159" s="19" t="s">
        <v>47</v>
      </c>
      <c r="B159" s="49"/>
      <c r="C159" s="47"/>
      <c r="D159" s="88"/>
      <c r="E159" s="88"/>
      <c r="F159" s="88"/>
      <c r="G159" s="88"/>
      <c r="H159" s="44"/>
    </row>
    <row r="160" spans="1:35" ht="11.1" customHeight="1" x14ac:dyDescent="0.2">
      <c r="A160" s="2"/>
      <c r="B160" s="50" t="s">
        <v>82</v>
      </c>
      <c r="C160" s="10">
        <v>200</v>
      </c>
      <c r="D160" s="82">
        <v>0.6</v>
      </c>
      <c r="E160" s="82">
        <v>0.2</v>
      </c>
      <c r="F160" s="82">
        <v>30.4</v>
      </c>
      <c r="G160" s="82">
        <f>(D160+F160)*4+E160*9</f>
        <v>125.8</v>
      </c>
      <c r="H160" s="44" t="s">
        <v>44</v>
      </c>
    </row>
    <row r="161" spans="1:35" ht="11.1" customHeight="1" x14ac:dyDescent="0.2">
      <c r="A161" s="135" t="s">
        <v>48</v>
      </c>
      <c r="B161" s="135"/>
      <c r="C161" s="45">
        <f>SUM(C160:C160)</f>
        <v>200</v>
      </c>
      <c r="D161" s="85">
        <f>SUM(D160:D160)</f>
        <v>0.6</v>
      </c>
      <c r="E161" s="85">
        <f>SUM(E160:E160)</f>
        <v>0.2</v>
      </c>
      <c r="F161" s="85">
        <f>SUM(F160:F160)</f>
        <v>30.4</v>
      </c>
      <c r="G161" s="85">
        <f>SUM(G160:G160)</f>
        <v>125.8</v>
      </c>
      <c r="H161" s="46"/>
    </row>
    <row r="162" spans="1:35" ht="11.1" customHeight="1" x14ac:dyDescent="0.2">
      <c r="A162" s="19" t="s">
        <v>15</v>
      </c>
      <c r="B162" s="49"/>
      <c r="C162" s="47"/>
      <c r="D162" s="88"/>
      <c r="E162" s="88"/>
      <c r="F162" s="88"/>
      <c r="G162" s="88"/>
      <c r="H162" s="44"/>
    </row>
    <row r="163" spans="1:35" ht="11.1" customHeight="1" x14ac:dyDescent="0.2">
      <c r="A163" s="9"/>
      <c r="B163" s="133" t="s">
        <v>100</v>
      </c>
      <c r="C163" s="132">
        <v>100</v>
      </c>
      <c r="D163" s="90">
        <f>0.91/60*C163</f>
        <v>1.5166666666666666</v>
      </c>
      <c r="E163" s="90">
        <f>3.05/60*C163</f>
        <v>5.083333333333333</v>
      </c>
      <c r="F163" s="90">
        <f>5.53/60*C163</f>
        <v>9.2166666666666668</v>
      </c>
      <c r="G163" s="82">
        <f t="shared" ref="G163:G168" si="21">(D163+F163)*4+E163*9</f>
        <v>88.683333333333337</v>
      </c>
      <c r="H163" s="72" t="s">
        <v>56</v>
      </c>
    </row>
    <row r="164" spans="1:35" s="14" customFormat="1" ht="11.1" customHeight="1" x14ac:dyDescent="0.2">
      <c r="A164" s="16"/>
      <c r="B164" s="50" t="s">
        <v>154</v>
      </c>
      <c r="C164" s="10">
        <v>210</v>
      </c>
      <c r="D164" s="82">
        <v>1.79</v>
      </c>
      <c r="E164" s="82">
        <v>4.96</v>
      </c>
      <c r="F164" s="82">
        <v>13.24</v>
      </c>
      <c r="G164" s="82">
        <f t="shared" si="21"/>
        <v>104.76</v>
      </c>
      <c r="H164" s="44" t="s">
        <v>155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</row>
    <row r="165" spans="1:35" s="8" customFormat="1" ht="11.1" customHeight="1" x14ac:dyDescent="0.2">
      <c r="A165" s="9"/>
      <c r="B165" s="101" t="s">
        <v>78</v>
      </c>
      <c r="C165" s="102">
        <v>240</v>
      </c>
      <c r="D165" s="82">
        <v>19.600000000000001</v>
      </c>
      <c r="E165" s="82">
        <v>17.260000000000002</v>
      </c>
      <c r="F165" s="82">
        <v>46.97</v>
      </c>
      <c r="G165" s="82">
        <f t="shared" si="21"/>
        <v>421.62</v>
      </c>
      <c r="H165" s="104" t="s">
        <v>132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35" ht="11.1" customHeight="1" x14ac:dyDescent="0.2">
      <c r="A166" s="9"/>
      <c r="B166" s="50" t="s">
        <v>79</v>
      </c>
      <c r="C166" s="10">
        <v>180</v>
      </c>
      <c r="D166" s="82">
        <v>0.37</v>
      </c>
      <c r="E166" s="82"/>
      <c r="F166" s="82">
        <v>8.99</v>
      </c>
      <c r="G166" s="82">
        <f t="shared" si="21"/>
        <v>37.44</v>
      </c>
      <c r="H166" s="44" t="s">
        <v>125</v>
      </c>
    </row>
    <row r="167" spans="1:35" ht="11.1" customHeight="1" x14ac:dyDescent="0.2">
      <c r="A167" s="9"/>
      <c r="B167" s="50" t="s">
        <v>70</v>
      </c>
      <c r="C167" s="10">
        <v>40</v>
      </c>
      <c r="D167" s="82">
        <v>3.04</v>
      </c>
      <c r="E167" s="82">
        <v>0.36</v>
      </c>
      <c r="F167" s="82">
        <v>19.64</v>
      </c>
      <c r="G167" s="82">
        <f t="shared" si="21"/>
        <v>93.96</v>
      </c>
      <c r="H167" s="44" t="s">
        <v>64</v>
      </c>
    </row>
    <row r="168" spans="1:35" ht="11.1" customHeight="1" x14ac:dyDescent="0.2">
      <c r="A168" s="2"/>
      <c r="B168" s="50" t="s">
        <v>68</v>
      </c>
      <c r="C168" s="10">
        <v>45</v>
      </c>
      <c r="D168" s="82">
        <v>3.47</v>
      </c>
      <c r="E168" s="82">
        <v>0.63</v>
      </c>
      <c r="F168" s="82">
        <v>21.78</v>
      </c>
      <c r="G168" s="82">
        <f t="shared" si="21"/>
        <v>106.67</v>
      </c>
      <c r="H168" s="44" t="s">
        <v>56</v>
      </c>
    </row>
    <row r="169" spans="1:35" s="8" customFormat="1" ht="11.1" customHeight="1" x14ac:dyDescent="0.2">
      <c r="A169" s="135" t="s">
        <v>34</v>
      </c>
      <c r="B169" s="136"/>
      <c r="C169" s="85">
        <f>SUM(C163:C168)</f>
        <v>815</v>
      </c>
      <c r="D169" s="85">
        <f>SUM(D163:D168)</f>
        <v>29.786666666666665</v>
      </c>
      <c r="E169" s="85">
        <f t="shared" ref="E169:G169" si="22">SUM(E163:E168)</f>
        <v>28.293333333333333</v>
      </c>
      <c r="F169" s="85">
        <f t="shared" si="22"/>
        <v>119.83666666666666</v>
      </c>
      <c r="G169" s="85">
        <f t="shared" si="22"/>
        <v>853.13333333333333</v>
      </c>
      <c r="H169" s="4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35" s="5" customFormat="1" ht="10.5" customHeight="1" x14ac:dyDescent="0.2">
      <c r="A170" s="147" t="s">
        <v>16</v>
      </c>
      <c r="B170" s="147"/>
      <c r="C170" s="54">
        <f>SUM(C158,C161,C169)</f>
        <v>1550</v>
      </c>
      <c r="D170" s="87">
        <f>SUM(D158,D161,D169)</f>
        <v>52.846666666666664</v>
      </c>
      <c r="E170" s="87">
        <f>SUM(E158,E161,E169)</f>
        <v>47.073333333333331</v>
      </c>
      <c r="F170" s="87">
        <f>SUM(F158,F161,F169)</f>
        <v>196.48666666666668</v>
      </c>
      <c r="G170" s="87">
        <f>SUM(G158,G161,G169)</f>
        <v>1420.9933333333333</v>
      </c>
      <c r="H170" s="5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ht="11.1" customHeight="1" x14ac:dyDescent="0.2">
      <c r="A171" s="36"/>
      <c r="B171" s="67"/>
      <c r="C171" s="42"/>
      <c r="D171" s="84"/>
      <c r="E171" s="84"/>
      <c r="F171" s="84"/>
      <c r="G171" s="84"/>
      <c r="H171" s="38" t="s">
        <v>28</v>
      </c>
    </row>
    <row r="172" spans="1:35" s="4" customFormat="1" ht="11.1" customHeight="1" x14ac:dyDescent="0.2">
      <c r="A172" s="3" t="s">
        <v>32</v>
      </c>
      <c r="B172" s="68"/>
      <c r="C172" s="33" t="s">
        <v>1</v>
      </c>
      <c r="D172" s="76" t="s">
        <v>14</v>
      </c>
      <c r="E172" s="76"/>
      <c r="F172" s="77" t="s">
        <v>3</v>
      </c>
      <c r="G172" s="76" t="s">
        <v>22</v>
      </c>
      <c r="H172" s="39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s="1" customFormat="1" ht="20.100000000000001" customHeight="1" x14ac:dyDescent="0.2">
      <c r="A173" s="141" t="s">
        <v>5</v>
      </c>
      <c r="B173" s="144"/>
      <c r="C173" s="144" t="s">
        <v>6</v>
      </c>
      <c r="D173" s="145" t="s">
        <v>7</v>
      </c>
      <c r="E173" s="145"/>
      <c r="F173" s="145"/>
      <c r="G173" s="145" t="s">
        <v>8</v>
      </c>
      <c r="H173" s="143" t="s">
        <v>9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 spans="1:35" s="1" customFormat="1" ht="21.95" customHeight="1" x14ac:dyDescent="0.2">
      <c r="A174" s="142"/>
      <c r="B174" s="143"/>
      <c r="C174" s="143"/>
      <c r="D174" s="78" t="s">
        <v>10</v>
      </c>
      <c r="E174" s="78" t="s">
        <v>11</v>
      </c>
      <c r="F174" s="78" t="s">
        <v>12</v>
      </c>
      <c r="G174" s="146"/>
      <c r="H174" s="143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 spans="1:35" ht="11.1" customHeight="1" x14ac:dyDescent="0.2">
      <c r="A175" s="19" t="s">
        <v>13</v>
      </c>
      <c r="B175" s="49"/>
      <c r="C175" s="23"/>
      <c r="D175" s="79"/>
      <c r="E175" s="79"/>
      <c r="F175" s="79"/>
      <c r="G175" s="79"/>
    </row>
    <row r="176" spans="1:35" ht="11.1" customHeight="1" x14ac:dyDescent="0.2">
      <c r="A176" s="2"/>
      <c r="B176" s="125" t="s">
        <v>123</v>
      </c>
      <c r="C176" s="10">
        <v>150</v>
      </c>
      <c r="D176" s="82">
        <v>5.9</v>
      </c>
      <c r="E176" s="82">
        <v>5.53</v>
      </c>
      <c r="F176" s="82">
        <v>18.18</v>
      </c>
      <c r="G176" s="82">
        <f t="shared" ref="G176:G180" si="23">(D176+F176)*4+E176*9</f>
        <v>146.09</v>
      </c>
      <c r="H176" s="44" t="s">
        <v>145</v>
      </c>
    </row>
    <row r="177" spans="1:35" s="8" customFormat="1" ht="11.1" customHeight="1" x14ac:dyDescent="0.2">
      <c r="A177" s="2"/>
      <c r="B177" s="50" t="s">
        <v>86</v>
      </c>
      <c r="C177" s="10">
        <v>30</v>
      </c>
      <c r="D177" s="82">
        <v>1.65</v>
      </c>
      <c r="E177" s="82">
        <v>6.33</v>
      </c>
      <c r="F177" s="82">
        <v>9.99</v>
      </c>
      <c r="G177" s="82">
        <f t="shared" si="23"/>
        <v>103.53</v>
      </c>
      <c r="H177" s="44" t="s">
        <v>42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35" ht="11.1" customHeight="1" x14ac:dyDescent="0.2">
      <c r="A178" s="2"/>
      <c r="B178" s="50" t="s">
        <v>87</v>
      </c>
      <c r="C178" s="10">
        <v>180</v>
      </c>
      <c r="D178" s="82">
        <v>3.1</v>
      </c>
      <c r="E178" s="82">
        <v>3.18</v>
      </c>
      <c r="F178" s="82">
        <v>13.41</v>
      </c>
      <c r="G178" s="82">
        <f t="shared" si="23"/>
        <v>94.660000000000011</v>
      </c>
      <c r="H178" s="44" t="s">
        <v>45</v>
      </c>
      <c r="AB178"/>
      <c r="AC178"/>
      <c r="AD178"/>
      <c r="AE178"/>
      <c r="AF178"/>
      <c r="AG178"/>
      <c r="AH178"/>
      <c r="AI178"/>
    </row>
    <row r="179" spans="1:35" ht="11.1" customHeight="1" x14ac:dyDescent="0.2">
      <c r="A179" s="2"/>
      <c r="B179" s="50" t="s">
        <v>101</v>
      </c>
      <c r="C179" s="10">
        <v>100</v>
      </c>
      <c r="D179" s="82">
        <v>0.8</v>
      </c>
      <c r="E179" s="82">
        <v>0.2</v>
      </c>
      <c r="F179" s="82">
        <v>7.5</v>
      </c>
      <c r="G179" s="82">
        <f t="shared" si="23"/>
        <v>35</v>
      </c>
      <c r="H179" s="44" t="s">
        <v>44</v>
      </c>
      <c r="AB179"/>
      <c r="AC179"/>
      <c r="AD179"/>
      <c r="AE179"/>
      <c r="AF179"/>
      <c r="AG179"/>
      <c r="AH179"/>
      <c r="AI179"/>
    </row>
    <row r="180" spans="1:35" ht="11.1" customHeight="1" x14ac:dyDescent="0.2">
      <c r="A180" s="2"/>
      <c r="B180" s="50" t="s">
        <v>94</v>
      </c>
      <c r="C180" s="10">
        <v>40</v>
      </c>
      <c r="D180" s="82">
        <v>3.04</v>
      </c>
      <c r="E180" s="82">
        <v>0.36</v>
      </c>
      <c r="F180" s="82">
        <v>19.64</v>
      </c>
      <c r="G180" s="82">
        <f t="shared" si="23"/>
        <v>93.96</v>
      </c>
      <c r="H180" s="44" t="s">
        <v>46</v>
      </c>
      <c r="AB180"/>
      <c r="AC180"/>
      <c r="AD180"/>
      <c r="AE180"/>
      <c r="AF180"/>
      <c r="AG180"/>
      <c r="AH180"/>
      <c r="AI180"/>
    </row>
    <row r="181" spans="1:35" ht="11.1" customHeight="1" x14ac:dyDescent="0.2">
      <c r="A181" s="135" t="s">
        <v>33</v>
      </c>
      <c r="B181" s="135"/>
      <c r="C181" s="45">
        <f>SUM(C176:C180)</f>
        <v>500</v>
      </c>
      <c r="D181" s="85">
        <f>SUM(D176:D180)</f>
        <v>14.490000000000002</v>
      </c>
      <c r="E181" s="85">
        <f>SUM(E176:E180)</f>
        <v>15.599999999999998</v>
      </c>
      <c r="F181" s="85">
        <f>SUM(F176:F180)</f>
        <v>68.72</v>
      </c>
      <c r="G181" s="85">
        <f>SUM(G176:G180)</f>
        <v>473.24</v>
      </c>
      <c r="H181" s="46"/>
      <c r="AB181"/>
      <c r="AC181"/>
      <c r="AD181"/>
      <c r="AE181"/>
      <c r="AF181"/>
      <c r="AG181"/>
      <c r="AH181"/>
      <c r="AI181"/>
    </row>
    <row r="182" spans="1:35" ht="11.1" customHeight="1" x14ac:dyDescent="0.2">
      <c r="A182" s="19" t="s">
        <v>47</v>
      </c>
      <c r="B182" s="49"/>
      <c r="C182" s="47"/>
      <c r="D182" s="88"/>
      <c r="E182" s="88"/>
      <c r="F182" s="88"/>
      <c r="G182" s="88"/>
      <c r="H182" s="44"/>
      <c r="AB182"/>
      <c r="AC182"/>
      <c r="AD182"/>
      <c r="AE182"/>
      <c r="AF182"/>
      <c r="AG182"/>
      <c r="AH182"/>
      <c r="AI182"/>
    </row>
    <row r="183" spans="1:35" ht="11.1" customHeight="1" x14ac:dyDescent="0.2">
      <c r="A183" s="2"/>
      <c r="B183" s="119" t="s">
        <v>124</v>
      </c>
      <c r="C183" s="10">
        <v>200</v>
      </c>
      <c r="D183" s="82">
        <f>7.5/150*C183</f>
        <v>10</v>
      </c>
      <c r="E183" s="82">
        <v>5</v>
      </c>
      <c r="F183" s="82">
        <f>5.25/150*C183</f>
        <v>7.0000000000000009</v>
      </c>
      <c r="G183" s="82">
        <f>(D183+F183)*4+E183*9</f>
        <v>113</v>
      </c>
      <c r="H183" s="44" t="s">
        <v>57</v>
      </c>
      <c r="AB183"/>
      <c r="AC183"/>
      <c r="AD183"/>
      <c r="AE183"/>
      <c r="AF183"/>
      <c r="AG183"/>
      <c r="AH183"/>
      <c r="AI183"/>
    </row>
    <row r="184" spans="1:35" ht="11.1" customHeight="1" x14ac:dyDescent="0.2">
      <c r="A184" s="135" t="s">
        <v>48</v>
      </c>
      <c r="B184" s="135"/>
      <c r="C184" s="45">
        <f>SUM(C183:C183)</f>
        <v>200</v>
      </c>
      <c r="D184" s="85">
        <f>SUM(D183:D183)</f>
        <v>10</v>
      </c>
      <c r="E184" s="85">
        <f>SUM(E183:E183)</f>
        <v>5</v>
      </c>
      <c r="F184" s="85">
        <f>SUM(F183:F183)</f>
        <v>7.0000000000000009</v>
      </c>
      <c r="G184" s="85">
        <f>SUM(G183:G183)</f>
        <v>113</v>
      </c>
      <c r="H184" s="46"/>
      <c r="AB184"/>
      <c r="AC184"/>
      <c r="AD184"/>
      <c r="AE184"/>
      <c r="AF184"/>
      <c r="AG184"/>
      <c r="AH184"/>
      <c r="AI184"/>
    </row>
    <row r="185" spans="1:35" ht="11.1" customHeight="1" x14ac:dyDescent="0.2">
      <c r="A185" s="19" t="s">
        <v>15</v>
      </c>
      <c r="B185" s="49"/>
      <c r="C185" s="47"/>
      <c r="D185" s="88"/>
      <c r="E185" s="88"/>
      <c r="F185" s="88"/>
      <c r="G185" s="88"/>
      <c r="H185" s="44"/>
      <c r="AB185"/>
      <c r="AC185"/>
      <c r="AD185"/>
      <c r="AE185"/>
      <c r="AF185"/>
      <c r="AG185"/>
      <c r="AH185"/>
      <c r="AI185"/>
    </row>
    <row r="186" spans="1:35" ht="11.1" customHeight="1" x14ac:dyDescent="0.2">
      <c r="A186" s="9"/>
      <c r="B186" s="130" t="s">
        <v>66</v>
      </c>
      <c r="C186" s="129">
        <v>80</v>
      </c>
      <c r="D186" s="82">
        <f>0.34/60*C186</f>
        <v>0.45333333333333337</v>
      </c>
      <c r="E186" s="82">
        <f>3.11/60*C186</f>
        <v>4.1466666666666665</v>
      </c>
      <c r="F186" s="82">
        <f>2.39/60*C186</f>
        <v>3.186666666666667</v>
      </c>
      <c r="G186" s="82">
        <f t="shared" ref="G186:G191" si="24">(D186+F186)*4+E186*9</f>
        <v>51.88</v>
      </c>
      <c r="H186" s="44" t="s">
        <v>51</v>
      </c>
    </row>
    <row r="187" spans="1:35" ht="11.1" customHeight="1" x14ac:dyDescent="0.2">
      <c r="A187" s="9"/>
      <c r="B187" s="50" t="s">
        <v>102</v>
      </c>
      <c r="C187" s="10">
        <v>200</v>
      </c>
      <c r="D187" s="82">
        <v>6.51</v>
      </c>
      <c r="E187" s="82">
        <v>3.81</v>
      </c>
      <c r="F187" s="82">
        <v>22.34</v>
      </c>
      <c r="G187" s="82">
        <f t="shared" si="24"/>
        <v>149.69</v>
      </c>
      <c r="H187" s="44" t="s">
        <v>146</v>
      </c>
      <c r="AB187"/>
      <c r="AC187"/>
      <c r="AD187"/>
      <c r="AE187"/>
      <c r="AF187"/>
      <c r="AG187"/>
      <c r="AH187"/>
      <c r="AI187"/>
    </row>
    <row r="188" spans="1:35" s="8" customFormat="1" ht="11.1" customHeight="1" x14ac:dyDescent="0.2">
      <c r="A188" s="9"/>
      <c r="B188" s="50" t="s">
        <v>103</v>
      </c>
      <c r="C188" s="10">
        <v>240</v>
      </c>
      <c r="D188" s="82">
        <v>16.18</v>
      </c>
      <c r="E188" s="82">
        <v>11.66</v>
      </c>
      <c r="F188" s="82">
        <v>35.68</v>
      </c>
      <c r="G188" s="82">
        <f t="shared" si="24"/>
        <v>312.38</v>
      </c>
      <c r="H188" s="44" t="s">
        <v>147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35" ht="11.1" customHeight="1" x14ac:dyDescent="0.2">
      <c r="A189" s="9"/>
      <c r="B189" s="50" t="s">
        <v>81</v>
      </c>
      <c r="C189" s="10">
        <v>180</v>
      </c>
      <c r="D189" s="82">
        <v>5.54</v>
      </c>
      <c r="E189" s="82">
        <v>5.76</v>
      </c>
      <c r="F189" s="82">
        <v>18.98</v>
      </c>
      <c r="G189" s="82">
        <f t="shared" si="24"/>
        <v>149.91999999999999</v>
      </c>
      <c r="H189" s="44" t="s">
        <v>135</v>
      </c>
      <c r="AB189"/>
      <c r="AC189"/>
      <c r="AD189"/>
      <c r="AE189"/>
      <c r="AF189"/>
      <c r="AG189"/>
      <c r="AH189"/>
      <c r="AI189"/>
    </row>
    <row r="190" spans="1:35" ht="11.1" customHeight="1" x14ac:dyDescent="0.2">
      <c r="A190" s="9"/>
      <c r="B190" s="50" t="s">
        <v>70</v>
      </c>
      <c r="C190" s="10">
        <v>40</v>
      </c>
      <c r="D190" s="82">
        <v>3.04</v>
      </c>
      <c r="E190" s="82">
        <v>0.36</v>
      </c>
      <c r="F190" s="82">
        <v>19.64</v>
      </c>
      <c r="G190" s="82">
        <f t="shared" si="24"/>
        <v>93.96</v>
      </c>
      <c r="H190" s="44" t="s">
        <v>64</v>
      </c>
      <c r="AB190"/>
      <c r="AC190"/>
      <c r="AD190"/>
      <c r="AE190"/>
      <c r="AF190"/>
      <c r="AG190"/>
      <c r="AH190"/>
      <c r="AI190"/>
    </row>
    <row r="191" spans="1:35" ht="11.1" customHeight="1" x14ac:dyDescent="0.2">
      <c r="A191" s="2"/>
      <c r="B191" s="50" t="s">
        <v>68</v>
      </c>
      <c r="C191" s="10">
        <v>45</v>
      </c>
      <c r="D191" s="82">
        <v>3.47</v>
      </c>
      <c r="E191" s="82">
        <v>0.63</v>
      </c>
      <c r="F191" s="82">
        <v>21.78</v>
      </c>
      <c r="G191" s="82">
        <f t="shared" si="24"/>
        <v>106.67</v>
      </c>
      <c r="H191" s="44" t="s">
        <v>56</v>
      </c>
      <c r="AB191"/>
      <c r="AC191"/>
      <c r="AD191"/>
      <c r="AE191"/>
      <c r="AF191"/>
      <c r="AG191"/>
      <c r="AH191"/>
      <c r="AI191"/>
    </row>
    <row r="192" spans="1:35" s="8" customFormat="1" ht="11.1" customHeight="1" x14ac:dyDescent="0.2">
      <c r="A192" s="135" t="s">
        <v>34</v>
      </c>
      <c r="B192" s="136"/>
      <c r="C192" s="85">
        <f>SUM(C186:C191)</f>
        <v>785</v>
      </c>
      <c r="D192" s="85">
        <f>SUM(D186:D191)</f>
        <v>35.193333333333328</v>
      </c>
      <c r="E192" s="85">
        <f t="shared" ref="E192:G192" si="25">SUM(E186:E191)</f>
        <v>26.366666666666664</v>
      </c>
      <c r="F192" s="85">
        <f t="shared" si="25"/>
        <v>121.60666666666667</v>
      </c>
      <c r="G192" s="85">
        <f t="shared" si="25"/>
        <v>864.5</v>
      </c>
      <c r="H192" s="4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35" s="5" customFormat="1" ht="11.1" customHeight="1" x14ac:dyDescent="0.2">
      <c r="A193" s="137" t="s">
        <v>16</v>
      </c>
      <c r="B193" s="147"/>
      <c r="C193" s="54">
        <f>SUM(C181,C184,C192)</f>
        <v>1485</v>
      </c>
      <c r="D193" s="87">
        <f>SUM(D181,D184,D192)</f>
        <v>59.68333333333333</v>
      </c>
      <c r="E193" s="87">
        <f>SUM(E181,E184,E192)</f>
        <v>46.966666666666661</v>
      </c>
      <c r="F193" s="87">
        <f>SUM(F181,F184,F192)</f>
        <v>197.32666666666665</v>
      </c>
      <c r="G193" s="87">
        <f>SUM(G181,G184,G192)</f>
        <v>1450.74</v>
      </c>
      <c r="H193" s="5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ht="11.1" customHeight="1" x14ac:dyDescent="0.2">
      <c r="A194" s="2"/>
      <c r="B194" s="62"/>
      <c r="C194" s="42"/>
      <c r="D194" s="84"/>
      <c r="E194" s="84"/>
      <c r="F194" s="84"/>
      <c r="G194" s="84"/>
      <c r="H194" s="38" t="s">
        <v>29</v>
      </c>
    </row>
    <row r="195" spans="1:35" s="4" customFormat="1" ht="11.1" customHeight="1" x14ac:dyDescent="0.2">
      <c r="A195" s="3" t="s">
        <v>32</v>
      </c>
      <c r="B195" s="65"/>
      <c r="C195" s="33" t="s">
        <v>1</v>
      </c>
      <c r="D195" s="76" t="s">
        <v>14</v>
      </c>
      <c r="E195" s="76"/>
      <c r="F195" s="77" t="s">
        <v>3</v>
      </c>
      <c r="G195" s="76" t="s">
        <v>23</v>
      </c>
      <c r="H195" s="39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s="1" customFormat="1" ht="20.100000000000001" customHeight="1" x14ac:dyDescent="0.2">
      <c r="A196" s="141" t="s">
        <v>5</v>
      </c>
      <c r="B196" s="143"/>
      <c r="C196" s="144" t="s">
        <v>6</v>
      </c>
      <c r="D196" s="145" t="s">
        <v>7</v>
      </c>
      <c r="E196" s="145"/>
      <c r="F196" s="145"/>
      <c r="G196" s="145" t="s">
        <v>8</v>
      </c>
      <c r="H196" s="143" t="s">
        <v>9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 spans="1:35" s="1" customFormat="1" ht="21.95" customHeight="1" x14ac:dyDescent="0.2">
      <c r="A197" s="142"/>
      <c r="B197" s="143"/>
      <c r="C197" s="143"/>
      <c r="D197" s="78" t="s">
        <v>10</v>
      </c>
      <c r="E197" s="78" t="s">
        <v>11</v>
      </c>
      <c r="F197" s="78" t="s">
        <v>12</v>
      </c>
      <c r="G197" s="146"/>
      <c r="H197" s="143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 spans="1:35" ht="11.1" customHeight="1" x14ac:dyDescent="0.2">
      <c r="A198" s="19" t="s">
        <v>13</v>
      </c>
      <c r="B198" s="49"/>
      <c r="C198" s="23"/>
      <c r="D198" s="79"/>
      <c r="E198" s="79"/>
      <c r="F198" s="79"/>
      <c r="G198" s="79"/>
    </row>
    <row r="199" spans="1:35" ht="21.95" customHeight="1" x14ac:dyDescent="0.2">
      <c r="A199" s="2"/>
      <c r="B199" s="125" t="s">
        <v>122</v>
      </c>
      <c r="C199" s="129">
        <v>175</v>
      </c>
      <c r="D199" s="82">
        <v>21.58</v>
      </c>
      <c r="E199" s="82">
        <v>9.7899999999999991</v>
      </c>
      <c r="F199" s="82">
        <v>30.03</v>
      </c>
      <c r="G199" s="82">
        <f t="shared" ref="G199:G203" si="26">(D199+F199)*4+E199*9</f>
        <v>294.54999999999995</v>
      </c>
      <c r="H199" s="44" t="s">
        <v>133</v>
      </c>
    </row>
    <row r="200" spans="1:35" ht="11.1" customHeight="1" x14ac:dyDescent="0.2">
      <c r="A200" s="2"/>
      <c r="B200" s="96" t="s">
        <v>72</v>
      </c>
      <c r="C200" s="100">
        <v>35</v>
      </c>
      <c r="D200" s="90">
        <v>5.42</v>
      </c>
      <c r="E200" s="90">
        <v>4.16</v>
      </c>
      <c r="F200" s="90">
        <v>10.35</v>
      </c>
      <c r="G200" s="82">
        <f t="shared" si="26"/>
        <v>100.52</v>
      </c>
      <c r="H200" s="72" t="s">
        <v>60</v>
      </c>
    </row>
    <row r="201" spans="1:35" s="61" customFormat="1" ht="11.1" customHeight="1" x14ac:dyDescent="0.2">
      <c r="A201" s="109"/>
      <c r="B201" s="110" t="s">
        <v>151</v>
      </c>
      <c r="C201" s="10">
        <v>180</v>
      </c>
      <c r="D201" s="82">
        <v>5.7</v>
      </c>
      <c r="E201" s="82">
        <v>5.76</v>
      </c>
      <c r="F201" s="82">
        <v>19.75</v>
      </c>
      <c r="G201" s="82">
        <f t="shared" si="26"/>
        <v>153.63999999999999</v>
      </c>
      <c r="H201" s="44" t="s">
        <v>135</v>
      </c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2"/>
    </row>
    <row r="202" spans="1:35" ht="11.1" customHeight="1" x14ac:dyDescent="0.2">
      <c r="A202" s="2"/>
      <c r="B202" s="101" t="s">
        <v>74</v>
      </c>
      <c r="C202" s="102">
        <v>120</v>
      </c>
      <c r="D202" s="103">
        <v>0.48</v>
      </c>
      <c r="E202" s="103"/>
      <c r="F202" s="103">
        <v>11.76</v>
      </c>
      <c r="G202" s="82">
        <f t="shared" si="26"/>
        <v>48.96</v>
      </c>
      <c r="H202" s="104" t="s">
        <v>44</v>
      </c>
    </row>
    <row r="203" spans="1:35" ht="11.1" customHeight="1" x14ac:dyDescent="0.2">
      <c r="A203" s="2"/>
      <c r="B203" s="50" t="s">
        <v>94</v>
      </c>
      <c r="C203" s="10">
        <v>25</v>
      </c>
      <c r="D203" s="82">
        <v>1.9</v>
      </c>
      <c r="E203" s="82">
        <v>0.23</v>
      </c>
      <c r="F203" s="82">
        <v>12.27</v>
      </c>
      <c r="G203" s="82">
        <f t="shared" si="26"/>
        <v>58.75</v>
      </c>
      <c r="H203" s="44" t="s">
        <v>46</v>
      </c>
    </row>
    <row r="204" spans="1:35" ht="11.1" customHeight="1" x14ac:dyDescent="0.2">
      <c r="A204" s="135" t="s">
        <v>33</v>
      </c>
      <c r="B204" s="135"/>
      <c r="C204" s="45">
        <f>SUM(C199:C203)</f>
        <v>535</v>
      </c>
      <c r="D204" s="85">
        <f>SUM(D199:D203)</f>
        <v>35.08</v>
      </c>
      <c r="E204" s="85">
        <f>SUM(E199:E203)</f>
        <v>19.940000000000001</v>
      </c>
      <c r="F204" s="85">
        <f>SUM(F199:F203)</f>
        <v>84.16</v>
      </c>
      <c r="G204" s="85">
        <f>SUM(G199:G203)</f>
        <v>656.42</v>
      </c>
      <c r="H204" s="46"/>
    </row>
    <row r="205" spans="1:35" ht="11.1" customHeight="1" x14ac:dyDescent="0.2">
      <c r="A205" s="19" t="s">
        <v>47</v>
      </c>
      <c r="B205" s="49"/>
      <c r="C205" s="47"/>
      <c r="D205" s="88"/>
      <c r="E205" s="88"/>
      <c r="F205" s="88"/>
      <c r="G205" s="88"/>
      <c r="H205" s="44"/>
    </row>
    <row r="206" spans="1:35" ht="11.1" customHeight="1" x14ac:dyDescent="0.2">
      <c r="A206" s="2"/>
      <c r="B206" s="50" t="s">
        <v>82</v>
      </c>
      <c r="C206" s="10">
        <v>200</v>
      </c>
      <c r="D206" s="82">
        <v>0.6</v>
      </c>
      <c r="E206" s="82">
        <v>0.2</v>
      </c>
      <c r="F206" s="82">
        <v>30.4</v>
      </c>
      <c r="G206" s="82">
        <f>(D206+F206)*4+E206*9</f>
        <v>125.8</v>
      </c>
      <c r="H206" s="44" t="s">
        <v>44</v>
      </c>
    </row>
    <row r="207" spans="1:35" ht="11.1" customHeight="1" x14ac:dyDescent="0.2">
      <c r="A207" s="135" t="s">
        <v>48</v>
      </c>
      <c r="B207" s="135"/>
      <c r="C207" s="45">
        <f>SUM(C206:C206)</f>
        <v>200</v>
      </c>
      <c r="D207" s="85">
        <f>SUM(D206:D206)</f>
        <v>0.6</v>
      </c>
      <c r="E207" s="85">
        <f>SUM(E206:E206)</f>
        <v>0.2</v>
      </c>
      <c r="F207" s="85">
        <f>SUM(F206:F206)</f>
        <v>30.4</v>
      </c>
      <c r="G207" s="85">
        <f>SUM(G206:G206)</f>
        <v>125.8</v>
      </c>
      <c r="H207" s="46"/>
    </row>
    <row r="208" spans="1:35" ht="11.1" customHeight="1" x14ac:dyDescent="0.2">
      <c r="A208" s="19" t="s">
        <v>15</v>
      </c>
      <c r="B208" s="49"/>
      <c r="C208" s="47"/>
      <c r="D208" s="88"/>
      <c r="E208" s="88"/>
      <c r="F208" s="88"/>
      <c r="G208" s="88"/>
      <c r="H208" s="44"/>
    </row>
    <row r="209" spans="1:35" ht="11.1" customHeight="1" x14ac:dyDescent="0.2">
      <c r="A209" s="9"/>
      <c r="B209" s="130" t="s">
        <v>76</v>
      </c>
      <c r="C209" s="129">
        <v>80</v>
      </c>
      <c r="D209" s="82">
        <f>0.46/60*C209</f>
        <v>0.6133333333333334</v>
      </c>
      <c r="E209" s="82">
        <f>3.06/60*C209</f>
        <v>4.08</v>
      </c>
      <c r="F209" s="82">
        <f>1.43/60*C209</f>
        <v>1.9066666666666665</v>
      </c>
      <c r="G209" s="82">
        <f t="shared" ref="G209:G214" si="27">(D209+F209)*4+E209*9</f>
        <v>46.8</v>
      </c>
      <c r="H209" s="44" t="s">
        <v>130</v>
      </c>
      <c r="AB209"/>
      <c r="AC209"/>
      <c r="AD209"/>
      <c r="AE209"/>
      <c r="AF209"/>
      <c r="AG209"/>
      <c r="AH209"/>
      <c r="AI209"/>
    </row>
    <row r="210" spans="1:35" ht="21.95" customHeight="1" x14ac:dyDescent="0.2">
      <c r="A210" s="9"/>
      <c r="B210" s="60" t="s">
        <v>83</v>
      </c>
      <c r="C210" s="10">
        <v>210</v>
      </c>
      <c r="D210" s="82">
        <v>1.83</v>
      </c>
      <c r="E210" s="82">
        <v>5.93</v>
      </c>
      <c r="F210" s="82">
        <v>8.1</v>
      </c>
      <c r="G210" s="82">
        <f t="shared" si="27"/>
        <v>93.09</v>
      </c>
      <c r="H210" s="44" t="s">
        <v>131</v>
      </c>
    </row>
    <row r="211" spans="1:35" s="8" customFormat="1" ht="11.1" customHeight="1" x14ac:dyDescent="0.2">
      <c r="A211" s="9"/>
      <c r="B211" s="50" t="s">
        <v>104</v>
      </c>
      <c r="C211" s="10">
        <v>240</v>
      </c>
      <c r="D211" s="82">
        <v>19.43</v>
      </c>
      <c r="E211" s="82">
        <v>15.21</v>
      </c>
      <c r="F211" s="82">
        <v>23.17</v>
      </c>
      <c r="G211" s="82">
        <f t="shared" si="27"/>
        <v>307.29000000000002</v>
      </c>
      <c r="H211" s="44" t="s">
        <v>148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35" ht="11.1" customHeight="1" x14ac:dyDescent="0.2">
      <c r="A212" s="9"/>
      <c r="B212" s="50" t="s">
        <v>69</v>
      </c>
      <c r="C212" s="10">
        <v>180</v>
      </c>
      <c r="D212" s="82"/>
      <c r="E212" s="82"/>
      <c r="F212" s="82">
        <v>9.02</v>
      </c>
      <c r="G212" s="82">
        <f t="shared" si="27"/>
        <v>36.08</v>
      </c>
      <c r="H212" s="44" t="s">
        <v>63</v>
      </c>
    </row>
    <row r="213" spans="1:35" ht="11.1" customHeight="1" x14ac:dyDescent="0.2">
      <c r="A213" s="9"/>
      <c r="B213" s="50" t="s">
        <v>73</v>
      </c>
      <c r="C213" s="10">
        <v>40</v>
      </c>
      <c r="D213" s="82">
        <v>3.04</v>
      </c>
      <c r="E213" s="82">
        <v>0.36</v>
      </c>
      <c r="F213" s="82">
        <v>19.64</v>
      </c>
      <c r="G213" s="82">
        <f t="shared" si="27"/>
        <v>93.96</v>
      </c>
      <c r="H213" s="44" t="s">
        <v>46</v>
      </c>
    </row>
    <row r="214" spans="1:35" ht="11.1" customHeight="1" x14ac:dyDescent="0.2">
      <c r="A214" s="2"/>
      <c r="B214" s="50" t="s">
        <v>68</v>
      </c>
      <c r="C214" s="10">
        <v>45</v>
      </c>
      <c r="D214" s="82">
        <v>3.47</v>
      </c>
      <c r="E214" s="82">
        <v>0.63</v>
      </c>
      <c r="F214" s="82">
        <v>21.78</v>
      </c>
      <c r="G214" s="82">
        <f t="shared" si="27"/>
        <v>106.67</v>
      </c>
      <c r="H214" s="44" t="s">
        <v>56</v>
      </c>
    </row>
    <row r="215" spans="1:35" s="5" customFormat="1" ht="11.1" customHeight="1" x14ac:dyDescent="0.2">
      <c r="A215" s="135" t="s">
        <v>34</v>
      </c>
      <c r="B215" s="136"/>
      <c r="C215" s="85">
        <f>SUM(C209:C214)</f>
        <v>795</v>
      </c>
      <c r="D215" s="85">
        <f>SUM(D209:D214)</f>
        <v>28.383333333333333</v>
      </c>
      <c r="E215" s="85">
        <f t="shared" ref="E215:G215" si="28">SUM(E209:E214)</f>
        <v>26.209999999999997</v>
      </c>
      <c r="F215" s="85">
        <f t="shared" si="28"/>
        <v>83.616666666666674</v>
      </c>
      <c r="G215" s="85">
        <f t="shared" si="28"/>
        <v>683.89</v>
      </c>
      <c r="H215" s="4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 s="5" customFormat="1" ht="11.1" customHeight="1" x14ac:dyDescent="0.2">
      <c r="A216" s="137" t="s">
        <v>16</v>
      </c>
      <c r="B216" s="147"/>
      <c r="C216" s="54">
        <f>SUM(C204,C207,C215)</f>
        <v>1530</v>
      </c>
      <c r="D216" s="87">
        <f>SUM(D204,D207,D215)</f>
        <v>64.063333333333333</v>
      </c>
      <c r="E216" s="87">
        <f>SUM(E204,E207,E215)</f>
        <v>46.349999999999994</v>
      </c>
      <c r="F216" s="87">
        <f>SUM(F204,F207,F215)</f>
        <v>198.17666666666668</v>
      </c>
      <c r="G216" s="87">
        <f>SUM(G204,G207,G215)</f>
        <v>1466.11</v>
      </c>
      <c r="H216" s="5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 ht="11.1" customHeight="1" x14ac:dyDescent="0.2">
      <c r="B217" s="62"/>
      <c r="C217" s="42"/>
      <c r="D217" s="84"/>
      <c r="E217" s="84"/>
      <c r="F217" s="84"/>
      <c r="G217" s="84"/>
      <c r="H217" s="38" t="s">
        <v>30</v>
      </c>
    </row>
    <row r="218" spans="1:35" s="4" customFormat="1" ht="11.1" customHeight="1" x14ac:dyDescent="0.2">
      <c r="A218" s="3" t="s">
        <v>32</v>
      </c>
      <c r="B218" s="65"/>
      <c r="C218" s="33" t="s">
        <v>1</v>
      </c>
      <c r="D218" s="76" t="s">
        <v>14</v>
      </c>
      <c r="E218" s="76"/>
      <c r="F218" s="77" t="s">
        <v>3</v>
      </c>
      <c r="G218" s="76" t="s">
        <v>25</v>
      </c>
      <c r="H218" s="39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s="1" customFormat="1" ht="20.100000000000001" customHeight="1" x14ac:dyDescent="0.2">
      <c r="A219" s="141" t="s">
        <v>5</v>
      </c>
      <c r="B219" s="143"/>
      <c r="C219" s="144" t="s">
        <v>6</v>
      </c>
      <c r="D219" s="145" t="s">
        <v>7</v>
      </c>
      <c r="E219" s="145"/>
      <c r="F219" s="145"/>
      <c r="G219" s="145" t="s">
        <v>8</v>
      </c>
      <c r="H219" s="143" t="s">
        <v>9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</row>
    <row r="220" spans="1:35" s="1" customFormat="1" ht="21.95" customHeight="1" x14ac:dyDescent="0.2">
      <c r="A220" s="142"/>
      <c r="B220" s="143"/>
      <c r="C220" s="143"/>
      <c r="D220" s="78" t="s">
        <v>10</v>
      </c>
      <c r="E220" s="78" t="s">
        <v>11</v>
      </c>
      <c r="F220" s="78" t="s">
        <v>12</v>
      </c>
      <c r="G220" s="146"/>
      <c r="H220" s="143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</row>
    <row r="221" spans="1:35" ht="11.1" customHeight="1" x14ac:dyDescent="0.2">
      <c r="A221" s="19" t="s">
        <v>13</v>
      </c>
      <c r="B221" s="49"/>
      <c r="C221" s="23"/>
      <c r="D221" s="79"/>
      <c r="E221" s="79"/>
      <c r="F221" s="79"/>
      <c r="G221" s="79"/>
      <c r="AB221"/>
      <c r="AC221"/>
      <c r="AD221"/>
      <c r="AE221"/>
      <c r="AF221"/>
      <c r="AG221"/>
      <c r="AH221"/>
      <c r="AI221"/>
    </row>
    <row r="222" spans="1:35" ht="11.1" customHeight="1" x14ac:dyDescent="0.2">
      <c r="A222" s="2"/>
      <c r="B222" s="50" t="s">
        <v>71</v>
      </c>
      <c r="C222" s="10">
        <v>150</v>
      </c>
      <c r="D222" s="82">
        <v>4.8099999999999996</v>
      </c>
      <c r="E222" s="82">
        <v>5.16</v>
      </c>
      <c r="F222" s="82">
        <v>18.829999999999998</v>
      </c>
      <c r="G222" s="82">
        <f t="shared" ref="G222:G226" si="29">(D222+F222)*4+E222*9</f>
        <v>141</v>
      </c>
      <c r="H222" s="44" t="s">
        <v>129</v>
      </c>
      <c r="AB222"/>
      <c r="AC222"/>
      <c r="AD222"/>
      <c r="AE222"/>
      <c r="AF222"/>
      <c r="AG222"/>
      <c r="AH222"/>
      <c r="AI222"/>
    </row>
    <row r="223" spans="1:35" ht="11.1" customHeight="1" x14ac:dyDescent="0.2">
      <c r="A223" s="2"/>
      <c r="B223" s="50" t="s">
        <v>86</v>
      </c>
      <c r="C223" s="10">
        <v>30</v>
      </c>
      <c r="D223" s="82">
        <v>1.65</v>
      </c>
      <c r="E223" s="82">
        <v>6.33</v>
      </c>
      <c r="F223" s="82">
        <v>9.99</v>
      </c>
      <c r="G223" s="82">
        <f t="shared" si="29"/>
        <v>103.53</v>
      </c>
      <c r="H223" s="44" t="s">
        <v>42</v>
      </c>
      <c r="AB223"/>
      <c r="AC223"/>
      <c r="AD223"/>
      <c r="AE223"/>
      <c r="AF223"/>
      <c r="AG223"/>
      <c r="AH223"/>
      <c r="AI223"/>
    </row>
    <row r="224" spans="1:35" ht="11.1" customHeight="1" x14ac:dyDescent="0.2">
      <c r="A224" s="2"/>
      <c r="B224" s="50" t="s">
        <v>81</v>
      </c>
      <c r="C224" s="10">
        <v>180</v>
      </c>
      <c r="D224" s="82">
        <v>5.54</v>
      </c>
      <c r="E224" s="82">
        <v>5.76</v>
      </c>
      <c r="F224" s="82">
        <v>18.98</v>
      </c>
      <c r="G224" s="82">
        <f t="shared" si="29"/>
        <v>149.91999999999999</v>
      </c>
      <c r="H224" s="44" t="s">
        <v>135</v>
      </c>
      <c r="AB224"/>
      <c r="AC224"/>
      <c r="AD224"/>
      <c r="AE224"/>
      <c r="AF224"/>
      <c r="AG224"/>
      <c r="AH224"/>
      <c r="AI224"/>
    </row>
    <row r="225" spans="1:35" ht="21.95" customHeight="1" x14ac:dyDescent="0.2">
      <c r="A225" s="2"/>
      <c r="B225" s="60" t="s">
        <v>73</v>
      </c>
      <c r="C225" s="10">
        <v>20</v>
      </c>
      <c r="D225" s="82">
        <v>1.52</v>
      </c>
      <c r="E225" s="82">
        <v>0.18</v>
      </c>
      <c r="F225" s="82">
        <v>9.82</v>
      </c>
      <c r="G225" s="82">
        <f t="shared" si="29"/>
        <v>46.98</v>
      </c>
      <c r="H225" s="44" t="s">
        <v>46</v>
      </c>
      <c r="AB225"/>
      <c r="AC225"/>
      <c r="AD225"/>
      <c r="AE225"/>
      <c r="AF225"/>
      <c r="AG225"/>
      <c r="AH225"/>
      <c r="AI225"/>
    </row>
    <row r="226" spans="1:35" s="8" customFormat="1" ht="11.1" customHeight="1" x14ac:dyDescent="0.2">
      <c r="A226" s="2"/>
      <c r="B226" s="50" t="s">
        <v>74</v>
      </c>
      <c r="C226" s="10">
        <v>120</v>
      </c>
      <c r="D226" s="82">
        <v>0.48</v>
      </c>
      <c r="E226" s="82"/>
      <c r="F226" s="82">
        <v>11.76</v>
      </c>
      <c r="G226" s="82">
        <f t="shared" si="29"/>
        <v>48.96</v>
      </c>
      <c r="H226" s="44" t="s">
        <v>44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35" ht="11.1" customHeight="1" x14ac:dyDescent="0.2">
      <c r="A227" s="135" t="s">
        <v>33</v>
      </c>
      <c r="B227" s="135"/>
      <c r="C227" s="45">
        <f>SUM(C222:C226)</f>
        <v>500</v>
      </c>
      <c r="D227" s="85">
        <f>SUM(D222:D226)</f>
        <v>14</v>
      </c>
      <c r="E227" s="85">
        <f>SUM(E222:E226)</f>
        <v>17.43</v>
      </c>
      <c r="F227" s="85">
        <f>SUM(F222:F226)</f>
        <v>69.38</v>
      </c>
      <c r="G227" s="85">
        <f>SUM(G222:G226)</f>
        <v>490.39</v>
      </c>
      <c r="H227" s="46"/>
      <c r="AB227"/>
      <c r="AC227"/>
      <c r="AD227"/>
      <c r="AE227"/>
      <c r="AF227"/>
      <c r="AG227"/>
      <c r="AH227"/>
      <c r="AI227"/>
    </row>
    <row r="228" spans="1:35" ht="11.1" customHeight="1" x14ac:dyDescent="0.2">
      <c r="A228" s="19" t="s">
        <v>47</v>
      </c>
      <c r="B228" s="49"/>
      <c r="C228" s="47"/>
      <c r="D228" s="88"/>
      <c r="E228" s="88"/>
      <c r="F228" s="88"/>
      <c r="G228" s="88"/>
      <c r="H228" s="44"/>
      <c r="AB228"/>
      <c r="AC228"/>
      <c r="AD228"/>
      <c r="AE228"/>
      <c r="AF228"/>
      <c r="AG228"/>
      <c r="AH228"/>
      <c r="AI228"/>
    </row>
    <row r="229" spans="1:35" ht="11.1" customHeight="1" x14ac:dyDescent="0.2">
      <c r="A229" s="2"/>
      <c r="B229" s="50" t="s">
        <v>82</v>
      </c>
      <c r="C229" s="10">
        <v>200</v>
      </c>
      <c r="D229" s="82">
        <v>0.6</v>
      </c>
      <c r="E229" s="82">
        <v>0.2</v>
      </c>
      <c r="F229" s="82">
        <v>30.4</v>
      </c>
      <c r="G229" s="82">
        <f>(D229+F229)*4+E229*9</f>
        <v>125.8</v>
      </c>
      <c r="H229" s="44" t="s">
        <v>44</v>
      </c>
      <c r="AB229"/>
      <c r="AC229"/>
      <c r="AD229"/>
      <c r="AE229"/>
      <c r="AF229"/>
      <c r="AG229"/>
      <c r="AH229"/>
      <c r="AI229"/>
    </row>
    <row r="230" spans="1:35" ht="11.1" customHeight="1" x14ac:dyDescent="0.2">
      <c r="A230" s="135" t="s">
        <v>48</v>
      </c>
      <c r="B230" s="135"/>
      <c r="C230" s="45">
        <f>C229</f>
        <v>200</v>
      </c>
      <c r="D230" s="85">
        <f t="shared" ref="D230:G230" si="30">D229</f>
        <v>0.6</v>
      </c>
      <c r="E230" s="85">
        <f t="shared" si="30"/>
        <v>0.2</v>
      </c>
      <c r="F230" s="85">
        <f t="shared" si="30"/>
        <v>30.4</v>
      </c>
      <c r="G230" s="85">
        <f t="shared" si="30"/>
        <v>125.8</v>
      </c>
      <c r="H230" s="46"/>
      <c r="AB230"/>
      <c r="AC230"/>
      <c r="AD230"/>
      <c r="AE230"/>
      <c r="AF230"/>
      <c r="AG230"/>
      <c r="AH230"/>
      <c r="AI230"/>
    </row>
    <row r="231" spans="1:35" ht="11.1" customHeight="1" x14ac:dyDescent="0.2">
      <c r="A231" s="19" t="s">
        <v>15</v>
      </c>
      <c r="B231" s="49"/>
      <c r="C231" s="47"/>
      <c r="D231" s="88"/>
      <c r="E231" s="88"/>
      <c r="F231" s="88"/>
      <c r="G231" s="88"/>
      <c r="H231" s="44"/>
      <c r="AB231"/>
      <c r="AC231"/>
      <c r="AD231"/>
      <c r="AE231"/>
      <c r="AF231"/>
      <c r="AG231"/>
      <c r="AH231"/>
      <c r="AI231"/>
    </row>
    <row r="232" spans="1:35" ht="11.1" customHeight="1" x14ac:dyDescent="0.2">
      <c r="A232" s="9"/>
      <c r="B232" s="130" t="s">
        <v>88</v>
      </c>
      <c r="C232" s="129">
        <v>100</v>
      </c>
      <c r="D232" s="82">
        <f>0.77/60*C232</f>
        <v>1.2833333333333334</v>
      </c>
      <c r="E232" s="82">
        <f>3.04/60*C232</f>
        <v>5.0666666666666664</v>
      </c>
      <c r="F232" s="82">
        <f>3.65/60*C232</f>
        <v>6.083333333333333</v>
      </c>
      <c r="G232" s="82">
        <f t="shared" ref="G232:G238" si="31">(D232+F232)*4+E232*9</f>
        <v>75.066666666666663</v>
      </c>
      <c r="H232" s="44" t="s">
        <v>64</v>
      </c>
    </row>
    <row r="233" spans="1:35" ht="11.1" customHeight="1" x14ac:dyDescent="0.2">
      <c r="A233" s="9"/>
      <c r="B233" s="50" t="s">
        <v>105</v>
      </c>
      <c r="C233" s="10">
        <v>200</v>
      </c>
      <c r="D233" s="82">
        <v>11.69</v>
      </c>
      <c r="E233" s="82">
        <v>11.32</v>
      </c>
      <c r="F233" s="82">
        <v>15.03</v>
      </c>
      <c r="G233" s="82">
        <f t="shared" si="31"/>
        <v>208.76</v>
      </c>
      <c r="H233" s="44" t="s">
        <v>149</v>
      </c>
      <c r="AB233"/>
      <c r="AC233"/>
      <c r="AD233"/>
      <c r="AE233"/>
      <c r="AF233"/>
      <c r="AG233"/>
      <c r="AH233"/>
      <c r="AI233"/>
    </row>
    <row r="234" spans="1:35" s="8" customFormat="1" ht="11.1" customHeight="1" x14ac:dyDescent="0.2">
      <c r="A234" s="9"/>
      <c r="B234" s="50" t="s">
        <v>106</v>
      </c>
      <c r="C234" s="10">
        <v>90</v>
      </c>
      <c r="D234" s="82">
        <v>13.19</v>
      </c>
      <c r="E234" s="82">
        <v>6.49</v>
      </c>
      <c r="F234" s="82">
        <v>3.95</v>
      </c>
      <c r="G234" s="82">
        <f t="shared" si="31"/>
        <v>126.97</v>
      </c>
      <c r="H234" s="44" t="s">
        <v>150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35" ht="11.1" customHeight="1" x14ac:dyDescent="0.2">
      <c r="A235" s="9"/>
      <c r="B235" s="50" t="s">
        <v>67</v>
      </c>
      <c r="C235" s="10">
        <v>150</v>
      </c>
      <c r="D235" s="82">
        <v>5.57</v>
      </c>
      <c r="E235" s="82">
        <v>3.73</v>
      </c>
      <c r="F235" s="82">
        <v>35.340000000000003</v>
      </c>
      <c r="G235" s="82">
        <f t="shared" si="31"/>
        <v>197.21</v>
      </c>
      <c r="H235" s="44" t="s">
        <v>54</v>
      </c>
      <c r="AB235"/>
      <c r="AC235"/>
      <c r="AD235"/>
      <c r="AE235"/>
      <c r="AF235"/>
      <c r="AG235"/>
      <c r="AH235"/>
      <c r="AI235"/>
    </row>
    <row r="236" spans="1:35" ht="11.1" customHeight="1" x14ac:dyDescent="0.2">
      <c r="A236" s="9"/>
      <c r="B236" s="50" t="s">
        <v>79</v>
      </c>
      <c r="C236" s="10">
        <v>180</v>
      </c>
      <c r="D236" s="82">
        <v>0.37</v>
      </c>
      <c r="E236" s="82"/>
      <c r="F236" s="82">
        <v>8.99</v>
      </c>
      <c r="G236" s="82">
        <f t="shared" si="31"/>
        <v>37.44</v>
      </c>
      <c r="H236" s="44" t="s">
        <v>125</v>
      </c>
    </row>
    <row r="237" spans="1:35" ht="21.95" customHeight="1" x14ac:dyDescent="0.2">
      <c r="A237" s="2"/>
      <c r="B237" s="50" t="s">
        <v>68</v>
      </c>
      <c r="C237" s="10">
        <v>45</v>
      </c>
      <c r="D237" s="82">
        <v>3.47</v>
      </c>
      <c r="E237" s="82">
        <v>0.63</v>
      </c>
      <c r="F237" s="82">
        <v>21.78</v>
      </c>
      <c r="G237" s="82">
        <f t="shared" si="31"/>
        <v>106.67</v>
      </c>
      <c r="H237" s="44" t="s">
        <v>56</v>
      </c>
    </row>
    <row r="238" spans="1:35" ht="11.1" customHeight="1" x14ac:dyDescent="0.2">
      <c r="A238" s="2"/>
      <c r="B238" s="50" t="s">
        <v>70</v>
      </c>
      <c r="C238" s="10">
        <v>40</v>
      </c>
      <c r="D238" s="82">
        <v>3.04</v>
      </c>
      <c r="E238" s="82">
        <v>0.36</v>
      </c>
      <c r="F238" s="82">
        <v>19.64</v>
      </c>
      <c r="G238" s="82">
        <f t="shared" si="31"/>
        <v>93.96</v>
      </c>
      <c r="H238" s="44" t="s">
        <v>64</v>
      </c>
    </row>
    <row r="239" spans="1:35" s="8" customFormat="1" ht="11.1" customHeight="1" x14ac:dyDescent="0.2">
      <c r="A239" s="135" t="s">
        <v>34</v>
      </c>
      <c r="B239" s="136"/>
      <c r="C239" s="85">
        <f>SUM(C232:C238)</f>
        <v>805</v>
      </c>
      <c r="D239" s="85">
        <f>SUM(D232:D238)</f>
        <v>38.61333333333333</v>
      </c>
      <c r="E239" s="85">
        <f t="shared" ref="E239:G239" si="32">SUM(E232:E238)</f>
        <v>27.596666666666664</v>
      </c>
      <c r="F239" s="85">
        <f t="shared" si="32"/>
        <v>110.81333333333333</v>
      </c>
      <c r="G239" s="85">
        <f t="shared" si="32"/>
        <v>846.07666666666671</v>
      </c>
      <c r="H239" s="4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35" s="5" customFormat="1" ht="11.1" customHeight="1" x14ac:dyDescent="0.2">
      <c r="A240" s="137" t="s">
        <v>16</v>
      </c>
      <c r="B240" s="137"/>
      <c r="C240" s="54">
        <f>SUM(C227,C230,C239)</f>
        <v>1505</v>
      </c>
      <c r="D240" s="114">
        <f>SUM(D227,D230,D239)</f>
        <v>53.213333333333331</v>
      </c>
      <c r="E240" s="114">
        <f>SUM(E227,E230,E239)</f>
        <v>45.226666666666659</v>
      </c>
      <c r="F240" s="114">
        <f>SUM(F227,F230,F239)</f>
        <v>210.59333333333333</v>
      </c>
      <c r="G240" s="114">
        <f>SUM(G227,G230,G239)</f>
        <v>1462.2666666666667</v>
      </c>
      <c r="H240" s="55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9" ht="11.1" customHeight="1" x14ac:dyDescent="0.2">
      <c r="A241" s="138" t="s">
        <v>31</v>
      </c>
      <c r="B241" s="138"/>
      <c r="C241" s="71">
        <f>(C27+C52+C75+C99+C123+C147+C170+C193+C216+C240)/10</f>
        <v>1534</v>
      </c>
      <c r="D241" s="127">
        <f t="shared" ref="D241:G241" si="33">(D27+D52+D75+D99+D123+D147+D170+D193+D216+D240)/10</f>
        <v>53.216000000000008</v>
      </c>
      <c r="E241" s="127">
        <f t="shared" si="33"/>
        <v>47.169249999999998</v>
      </c>
      <c r="F241" s="127">
        <f t="shared" si="33"/>
        <v>199.05249999999998</v>
      </c>
      <c r="G241" s="127">
        <f t="shared" si="33"/>
        <v>1433.59725</v>
      </c>
      <c r="H241" s="72"/>
    </row>
    <row r="242" spans="1:9" ht="11.1" customHeight="1" x14ac:dyDescent="0.2">
      <c r="A242" s="139" t="s">
        <v>115</v>
      </c>
      <c r="B242" s="140"/>
      <c r="C242" s="22">
        <v>1400</v>
      </c>
      <c r="D242" s="82">
        <v>46.2</v>
      </c>
      <c r="E242" s="82">
        <v>47.4</v>
      </c>
      <c r="F242" s="82">
        <v>201</v>
      </c>
      <c r="G242" s="82">
        <v>1410</v>
      </c>
      <c r="H242" s="44"/>
    </row>
    <row r="243" spans="1:9" ht="11.1" customHeight="1" x14ac:dyDescent="0.2">
      <c r="A243" s="41"/>
      <c r="B243" s="67"/>
      <c r="C243" s="42"/>
      <c r="D243" s="91"/>
      <c r="E243" s="91"/>
      <c r="F243" s="91"/>
      <c r="G243" s="91"/>
      <c r="H243" s="42"/>
      <c r="I243" s="70"/>
    </row>
    <row r="244" spans="1:9" ht="11.45" customHeight="1" x14ac:dyDescent="0.2">
      <c r="A244" s="35" t="s">
        <v>108</v>
      </c>
      <c r="B244" s="66"/>
      <c r="C244" s="35"/>
      <c r="D244" s="92"/>
      <c r="E244" s="92"/>
      <c r="F244" s="92"/>
      <c r="G244" s="92"/>
      <c r="H244" s="35"/>
      <c r="I244" s="69"/>
    </row>
    <row r="245" spans="1:9" ht="11.45" customHeight="1" x14ac:dyDescent="0.2">
      <c r="A245" s="35" t="s">
        <v>109</v>
      </c>
      <c r="B245" s="66"/>
      <c r="C245" s="35"/>
      <c r="D245" s="92"/>
      <c r="E245" s="92"/>
      <c r="F245" s="92"/>
      <c r="G245" s="92"/>
      <c r="H245" s="35"/>
      <c r="I245" s="69"/>
    </row>
    <row r="246" spans="1:9" ht="11.45" customHeight="1" x14ac:dyDescent="0.2">
      <c r="A246" s="35" t="s">
        <v>110</v>
      </c>
      <c r="B246" s="66"/>
      <c r="C246" s="35"/>
      <c r="D246" s="92"/>
      <c r="E246" s="92"/>
      <c r="F246" s="92"/>
      <c r="G246" s="92"/>
      <c r="H246" s="35"/>
      <c r="I246" s="69"/>
    </row>
    <row r="247" spans="1:9" ht="11.45" customHeight="1" x14ac:dyDescent="0.2">
      <c r="A247" s="35" t="s">
        <v>111</v>
      </c>
      <c r="B247" s="66"/>
      <c r="C247" s="35"/>
      <c r="D247" s="92"/>
      <c r="E247" s="92"/>
      <c r="F247" s="92"/>
      <c r="G247" s="92"/>
      <c r="H247" s="35"/>
      <c r="I247" s="69"/>
    </row>
    <row r="248" spans="1:9" ht="11.45" customHeight="1" x14ac:dyDescent="0.2">
      <c r="A248" s="35" t="s">
        <v>112</v>
      </c>
      <c r="B248" s="66"/>
      <c r="C248" s="35"/>
      <c r="D248" s="92"/>
      <c r="E248" s="92"/>
      <c r="F248" s="92"/>
      <c r="G248" s="92"/>
      <c r="H248" s="35"/>
      <c r="I248" s="69"/>
    </row>
    <row r="249" spans="1:9" ht="11.45" customHeight="1" x14ac:dyDescent="0.2">
      <c r="A249" s="35" t="s">
        <v>113</v>
      </c>
      <c r="B249" s="66"/>
      <c r="C249" s="35"/>
      <c r="D249" s="92"/>
      <c r="E249" s="92"/>
      <c r="F249" s="92"/>
      <c r="G249" s="92"/>
      <c r="H249" s="35"/>
      <c r="I249" s="69"/>
    </row>
    <row r="250" spans="1:9" ht="11.45" customHeight="1" x14ac:dyDescent="0.2">
      <c r="A250" s="35" t="s">
        <v>114</v>
      </c>
      <c r="B250" s="66"/>
      <c r="C250" s="35"/>
      <c r="D250" s="92"/>
      <c r="E250" s="92"/>
      <c r="F250" s="92"/>
      <c r="G250" s="92"/>
      <c r="H250" s="35"/>
      <c r="I250" s="69"/>
    </row>
    <row r="251" spans="1:9" ht="11.45" customHeight="1" x14ac:dyDescent="0.2">
      <c r="A251" s="18"/>
      <c r="B251" s="66"/>
      <c r="C251" s="35"/>
      <c r="D251" s="92"/>
      <c r="E251" s="92"/>
      <c r="F251" s="92"/>
      <c r="G251" s="92"/>
      <c r="H251" s="35"/>
      <c r="I251" s="69"/>
    </row>
    <row r="252" spans="1:9" ht="11.45" customHeight="1" x14ac:dyDescent="0.2">
      <c r="A252" s="18"/>
      <c r="B252" s="66"/>
      <c r="C252" s="35"/>
      <c r="D252" s="92"/>
      <c r="E252" s="92"/>
      <c r="F252" s="92"/>
      <c r="G252" s="92"/>
      <c r="H252" s="35"/>
      <c r="I252" s="69"/>
    </row>
    <row r="253" spans="1:9" ht="11.45" customHeight="1" x14ac:dyDescent="0.2">
      <c r="A253" s="18"/>
      <c r="B253" s="66"/>
      <c r="C253" s="35"/>
      <c r="D253" s="92"/>
      <c r="E253" s="92"/>
      <c r="F253" s="92"/>
      <c r="G253" s="92"/>
      <c r="H253" s="35"/>
      <c r="I253" s="69"/>
    </row>
    <row r="254" spans="1:9" ht="11.45" customHeight="1" x14ac:dyDescent="0.2">
      <c r="A254" s="18"/>
      <c r="B254" s="66"/>
      <c r="C254" s="35"/>
      <c r="D254" s="92"/>
      <c r="E254" s="92"/>
      <c r="F254" s="92"/>
      <c r="G254" s="92"/>
      <c r="H254" s="35"/>
      <c r="I254" s="69"/>
    </row>
    <row r="255" spans="1:9" ht="11.45" customHeight="1" x14ac:dyDescent="0.2">
      <c r="A255" s="18"/>
      <c r="B255" s="66"/>
      <c r="C255" s="35"/>
      <c r="D255" s="92"/>
      <c r="E255" s="92"/>
      <c r="F255" s="92"/>
      <c r="G255" s="92"/>
      <c r="H255" s="35"/>
      <c r="I255" s="69"/>
    </row>
    <row r="256" spans="1:9" ht="11.45" customHeight="1" x14ac:dyDescent="0.2">
      <c r="A256" s="18"/>
      <c r="B256" s="66"/>
      <c r="C256" s="35"/>
      <c r="D256" s="92"/>
      <c r="E256" s="92"/>
      <c r="F256" s="92"/>
      <c r="G256" s="92"/>
      <c r="H256" s="35"/>
      <c r="I256" s="69"/>
    </row>
    <row r="257" spans="1:9" ht="11.45" customHeight="1" x14ac:dyDescent="0.2">
      <c r="A257" s="18"/>
      <c r="B257" s="66"/>
      <c r="C257" s="35"/>
      <c r="D257" s="92"/>
      <c r="E257" s="92"/>
      <c r="F257" s="92"/>
      <c r="G257" s="92"/>
      <c r="H257" s="35"/>
      <c r="I257" s="69"/>
    </row>
    <row r="258" spans="1:9" ht="11.45" customHeight="1" x14ac:dyDescent="0.2">
      <c r="A258" s="18"/>
      <c r="B258" s="66"/>
      <c r="C258" s="35"/>
      <c r="D258" s="92"/>
      <c r="E258" s="92"/>
      <c r="F258" s="92"/>
      <c r="G258" s="92"/>
      <c r="H258" s="35"/>
      <c r="I258" s="69"/>
    </row>
    <row r="259" spans="1:9" ht="11.45" customHeight="1" x14ac:dyDescent="0.2">
      <c r="A259" s="18"/>
      <c r="B259" s="66"/>
      <c r="C259" s="35"/>
      <c r="D259" s="92"/>
      <c r="E259" s="92"/>
      <c r="F259" s="92"/>
      <c r="G259" s="92"/>
      <c r="H259" s="35"/>
      <c r="I259" s="69"/>
    </row>
    <row r="260" spans="1:9" ht="11.45" customHeight="1" x14ac:dyDescent="0.2">
      <c r="A260" s="18"/>
      <c r="B260" s="66"/>
      <c r="C260" s="35"/>
      <c r="D260" s="92"/>
      <c r="E260" s="92"/>
      <c r="F260" s="92"/>
      <c r="G260" s="92"/>
      <c r="H260" s="35"/>
      <c r="I260" s="69"/>
    </row>
    <row r="261" spans="1:9" ht="11.45" customHeight="1" x14ac:dyDescent="0.2">
      <c r="A261" s="18"/>
      <c r="B261" s="66"/>
      <c r="C261" s="35"/>
      <c r="D261" s="92"/>
      <c r="E261" s="92"/>
      <c r="F261" s="92"/>
      <c r="G261" s="92"/>
      <c r="H261" s="35"/>
      <c r="I261" s="69"/>
    </row>
    <row r="262" spans="1:9" ht="11.45" customHeight="1" x14ac:dyDescent="0.2">
      <c r="A262" s="18"/>
      <c r="B262" s="66"/>
      <c r="C262" s="35"/>
      <c r="D262" s="92"/>
      <c r="E262" s="92"/>
      <c r="F262" s="92"/>
      <c r="G262" s="92"/>
      <c r="H262" s="35"/>
      <c r="I262" s="69"/>
    </row>
    <row r="263" spans="1:9" ht="11.45" customHeight="1" x14ac:dyDescent="0.2">
      <c r="A263" s="18"/>
      <c r="B263" s="66"/>
      <c r="C263" s="35"/>
      <c r="D263" s="92"/>
      <c r="E263" s="92"/>
      <c r="F263" s="92"/>
      <c r="G263" s="92"/>
      <c r="H263" s="35"/>
      <c r="I263" s="69"/>
    </row>
    <row r="264" spans="1:9" ht="11.45" customHeight="1" x14ac:dyDescent="0.2">
      <c r="A264" s="18"/>
      <c r="B264" s="66"/>
      <c r="C264" s="35"/>
      <c r="D264" s="92"/>
      <c r="E264" s="92"/>
      <c r="F264" s="92"/>
      <c r="G264" s="92"/>
      <c r="H264" s="35"/>
      <c r="I264" s="69"/>
    </row>
    <row r="265" spans="1:9" ht="11.45" customHeight="1" x14ac:dyDescent="0.2">
      <c r="A265" s="18"/>
      <c r="B265" s="66"/>
      <c r="C265" s="35"/>
      <c r="D265" s="92"/>
      <c r="E265" s="92"/>
      <c r="F265" s="92"/>
      <c r="G265" s="92"/>
      <c r="H265" s="35"/>
      <c r="I265" s="69"/>
    </row>
    <row r="266" spans="1:9" ht="11.45" customHeight="1" x14ac:dyDescent="0.2">
      <c r="A266" s="18"/>
      <c r="B266" s="66"/>
      <c r="C266" s="35"/>
      <c r="D266" s="92"/>
      <c r="E266" s="92"/>
      <c r="F266" s="92"/>
      <c r="G266" s="92"/>
      <c r="H266" s="35"/>
      <c r="I266" s="69"/>
    </row>
    <row r="267" spans="1:9" ht="11.45" customHeight="1" x14ac:dyDescent="0.2">
      <c r="A267" s="18"/>
      <c r="B267" s="66"/>
      <c r="C267" s="35"/>
      <c r="D267" s="92"/>
      <c r="E267" s="92"/>
      <c r="F267" s="92"/>
      <c r="G267" s="92"/>
      <c r="H267" s="35"/>
      <c r="I267" s="69"/>
    </row>
    <row r="268" spans="1:9" ht="11.45" customHeight="1" x14ac:dyDescent="0.2">
      <c r="A268" s="18"/>
      <c r="B268" s="66"/>
      <c r="C268" s="35"/>
      <c r="D268" s="92"/>
      <c r="E268" s="92"/>
      <c r="F268" s="92"/>
      <c r="G268" s="92"/>
      <c r="H268" s="35"/>
      <c r="I268" s="69"/>
    </row>
    <row r="269" spans="1:9" ht="11.45" customHeight="1" x14ac:dyDescent="0.2">
      <c r="A269" s="18"/>
      <c r="B269" s="66"/>
      <c r="C269" s="35"/>
      <c r="D269" s="92"/>
      <c r="E269" s="92"/>
      <c r="F269" s="92"/>
      <c r="G269" s="92"/>
      <c r="H269" s="35"/>
      <c r="I269" s="69"/>
    </row>
    <row r="270" spans="1:9" ht="11.45" customHeight="1" x14ac:dyDescent="0.2">
      <c r="A270" s="18"/>
      <c r="B270" s="66"/>
      <c r="C270" s="35"/>
      <c r="D270" s="92"/>
      <c r="E270" s="92"/>
      <c r="F270" s="92"/>
      <c r="G270" s="92"/>
      <c r="H270" s="35"/>
      <c r="I270" s="69"/>
    </row>
    <row r="271" spans="1:9" ht="11.45" customHeight="1" x14ac:dyDescent="0.2">
      <c r="A271" s="18"/>
      <c r="B271" s="66"/>
      <c r="C271" s="35"/>
      <c r="D271" s="92"/>
      <c r="E271" s="92"/>
      <c r="F271" s="92"/>
      <c r="G271" s="92"/>
      <c r="H271" s="35"/>
      <c r="I271" s="69"/>
    </row>
    <row r="272" spans="1:9" ht="11.45" customHeight="1" x14ac:dyDescent="0.2">
      <c r="A272" s="18"/>
      <c r="B272" s="66"/>
      <c r="C272" s="35"/>
      <c r="D272" s="92"/>
      <c r="E272" s="92"/>
      <c r="F272" s="92"/>
      <c r="G272" s="92"/>
      <c r="H272" s="35"/>
      <c r="I272" s="69"/>
    </row>
    <row r="273" spans="1:9" ht="11.45" customHeight="1" x14ac:dyDescent="0.2">
      <c r="A273" s="18"/>
      <c r="B273" s="66"/>
      <c r="C273" s="35"/>
      <c r="D273" s="92"/>
      <c r="E273" s="92"/>
      <c r="F273" s="92"/>
      <c r="G273" s="92"/>
      <c r="H273" s="35"/>
      <c r="I273" s="69"/>
    </row>
    <row r="274" spans="1:9" ht="11.45" customHeight="1" x14ac:dyDescent="0.2">
      <c r="A274" s="18"/>
      <c r="B274" s="66"/>
      <c r="C274" s="35"/>
      <c r="D274" s="92"/>
      <c r="E274" s="92"/>
      <c r="F274" s="92"/>
      <c r="G274" s="92"/>
      <c r="H274" s="35"/>
      <c r="I274" s="69"/>
    </row>
    <row r="275" spans="1:9" ht="11.45" customHeight="1" x14ac:dyDescent="0.2">
      <c r="A275" s="18"/>
      <c r="B275" s="66"/>
      <c r="C275" s="35"/>
      <c r="D275" s="92"/>
      <c r="E275" s="92"/>
      <c r="F275" s="92"/>
      <c r="G275" s="92"/>
      <c r="H275" s="35"/>
      <c r="I275" s="69"/>
    </row>
    <row r="276" spans="1:9" ht="11.45" customHeight="1" x14ac:dyDescent="0.2">
      <c r="A276" s="18"/>
      <c r="B276" s="66"/>
      <c r="C276" s="35"/>
      <c r="D276" s="92"/>
      <c r="E276" s="92"/>
      <c r="F276" s="92"/>
      <c r="G276" s="92"/>
      <c r="H276" s="35"/>
      <c r="I276" s="69"/>
    </row>
    <row r="277" spans="1:9" ht="11.45" customHeight="1" x14ac:dyDescent="0.2">
      <c r="A277" s="18"/>
      <c r="B277" s="66"/>
      <c r="C277" s="35"/>
      <c r="D277" s="92"/>
      <c r="E277" s="92"/>
      <c r="F277" s="92"/>
      <c r="G277" s="92"/>
      <c r="H277" s="35"/>
      <c r="I277" s="69"/>
    </row>
    <row r="278" spans="1:9" ht="11.45" customHeight="1" x14ac:dyDescent="0.2">
      <c r="A278" s="18"/>
      <c r="B278" s="66"/>
      <c r="C278" s="35"/>
      <c r="D278" s="92"/>
      <c r="E278" s="92"/>
      <c r="F278" s="92"/>
      <c r="G278" s="92"/>
      <c r="H278" s="35"/>
      <c r="I278" s="69"/>
    </row>
    <row r="279" spans="1:9" ht="11.45" customHeight="1" x14ac:dyDescent="0.2">
      <c r="A279" s="18"/>
      <c r="B279" s="66"/>
      <c r="C279" s="35"/>
      <c r="D279" s="92"/>
      <c r="E279" s="92"/>
      <c r="F279" s="92"/>
      <c r="G279" s="92"/>
      <c r="H279" s="35"/>
      <c r="I279" s="69"/>
    </row>
    <row r="280" spans="1:9" ht="11.45" customHeight="1" x14ac:dyDescent="0.2">
      <c r="A280" s="18"/>
      <c r="B280" s="66"/>
      <c r="C280" s="35"/>
      <c r="D280" s="92"/>
      <c r="E280" s="92"/>
      <c r="F280" s="92"/>
      <c r="G280" s="92"/>
      <c r="H280" s="35"/>
      <c r="I280" s="69"/>
    </row>
    <row r="281" spans="1:9" ht="11.45" customHeight="1" x14ac:dyDescent="0.2">
      <c r="A281" s="18"/>
      <c r="B281" s="66"/>
      <c r="C281" s="35"/>
      <c r="D281" s="92"/>
      <c r="E281" s="92"/>
      <c r="F281" s="92"/>
      <c r="G281" s="92"/>
      <c r="H281" s="35"/>
      <c r="I281" s="69"/>
    </row>
    <row r="282" spans="1:9" ht="11.45" customHeight="1" x14ac:dyDescent="0.2">
      <c r="A282" s="18"/>
      <c r="B282" s="66"/>
      <c r="C282" s="35"/>
      <c r="D282" s="92"/>
      <c r="E282" s="92"/>
      <c r="F282" s="92"/>
      <c r="G282" s="92"/>
      <c r="H282" s="35"/>
      <c r="I282" s="69"/>
    </row>
    <row r="283" spans="1:9" ht="11.45" customHeight="1" x14ac:dyDescent="0.2">
      <c r="A283" s="18"/>
      <c r="B283" s="66"/>
      <c r="C283" s="35"/>
      <c r="D283" s="92"/>
      <c r="E283" s="92"/>
      <c r="F283" s="92"/>
      <c r="G283" s="92"/>
      <c r="H283" s="35"/>
      <c r="I283" s="69"/>
    </row>
    <row r="284" spans="1:9" ht="11.45" customHeight="1" x14ac:dyDescent="0.2">
      <c r="A284" s="18"/>
      <c r="B284" s="66"/>
      <c r="C284" s="35"/>
      <c r="D284" s="92"/>
      <c r="E284" s="92"/>
      <c r="F284" s="92"/>
      <c r="G284" s="92"/>
      <c r="H284" s="35"/>
      <c r="I284" s="69"/>
    </row>
    <row r="285" spans="1:9" ht="11.45" customHeight="1" x14ac:dyDescent="0.2">
      <c r="A285" s="18"/>
      <c r="B285" s="66"/>
      <c r="C285" s="35"/>
      <c r="D285" s="92"/>
      <c r="E285" s="92"/>
      <c r="F285" s="92"/>
      <c r="G285" s="92"/>
      <c r="H285" s="35"/>
      <c r="I285" s="69"/>
    </row>
    <row r="286" spans="1:9" ht="11.45" customHeight="1" x14ac:dyDescent="0.2">
      <c r="A286" s="18"/>
      <c r="B286" s="66"/>
      <c r="C286" s="35"/>
      <c r="D286" s="92"/>
      <c r="E286" s="92"/>
      <c r="F286" s="92"/>
      <c r="G286" s="92"/>
      <c r="H286" s="35"/>
      <c r="I286" s="69"/>
    </row>
    <row r="287" spans="1:9" ht="11.45" customHeight="1" x14ac:dyDescent="0.2">
      <c r="A287" s="18"/>
      <c r="B287" s="66"/>
      <c r="C287" s="35"/>
      <c r="D287" s="92"/>
      <c r="E287" s="92"/>
      <c r="F287" s="92"/>
      <c r="G287" s="92"/>
      <c r="H287" s="35"/>
      <c r="I287" s="69"/>
    </row>
    <row r="288" spans="1:9" ht="11.45" customHeight="1" x14ac:dyDescent="0.2">
      <c r="A288" s="18"/>
      <c r="B288" s="66"/>
      <c r="C288" s="35"/>
      <c r="D288" s="92"/>
      <c r="E288" s="92"/>
      <c r="F288" s="92"/>
      <c r="G288" s="92"/>
      <c r="H288" s="35"/>
      <c r="I288" s="69"/>
    </row>
  </sheetData>
  <mergeCells count="107">
    <mergeCell ref="A63:B63"/>
    <mergeCell ref="A66:B66"/>
    <mergeCell ref="A75:B75"/>
    <mergeCell ref="A86:B86"/>
    <mergeCell ref="A89:B89"/>
    <mergeCell ref="A110:B110"/>
    <mergeCell ref="A113:B113"/>
    <mergeCell ref="A134:B134"/>
    <mergeCell ref="A137:B137"/>
    <mergeCell ref="A78:A79"/>
    <mergeCell ref="B78:B79"/>
    <mergeCell ref="A122:B122"/>
    <mergeCell ref="A123:B123"/>
    <mergeCell ref="A126:A127"/>
    <mergeCell ref="B126:B127"/>
    <mergeCell ref="A6:A7"/>
    <mergeCell ref="B6:B7"/>
    <mergeCell ref="C6:C7"/>
    <mergeCell ref="D6:F6"/>
    <mergeCell ref="G6:G7"/>
    <mergeCell ref="H6:H7"/>
    <mergeCell ref="B3:F3"/>
    <mergeCell ref="B4:F4"/>
    <mergeCell ref="B1:F1"/>
    <mergeCell ref="B2:F2"/>
    <mergeCell ref="A14:B14"/>
    <mergeCell ref="A27:B27"/>
    <mergeCell ref="A30:A31"/>
    <mergeCell ref="B30:B31"/>
    <mergeCell ref="A17:B17"/>
    <mergeCell ref="A26:B26"/>
    <mergeCell ref="A55:A56"/>
    <mergeCell ref="B55:B56"/>
    <mergeCell ref="C55:C56"/>
    <mergeCell ref="D55:F55"/>
    <mergeCell ref="G55:G56"/>
    <mergeCell ref="H55:H56"/>
    <mergeCell ref="A51:B51"/>
    <mergeCell ref="A52:B52"/>
    <mergeCell ref="A39:B39"/>
    <mergeCell ref="A42:B42"/>
    <mergeCell ref="C30:C31"/>
    <mergeCell ref="D30:F30"/>
    <mergeCell ref="G30:G31"/>
    <mergeCell ref="H30:H31"/>
    <mergeCell ref="C78:C79"/>
    <mergeCell ref="D78:F78"/>
    <mergeCell ref="G78:G79"/>
    <mergeCell ref="H78:H79"/>
    <mergeCell ref="A74:B74"/>
    <mergeCell ref="A99:B99"/>
    <mergeCell ref="A102:A103"/>
    <mergeCell ref="B102:B103"/>
    <mergeCell ref="C102:C103"/>
    <mergeCell ref="D102:F102"/>
    <mergeCell ref="G102:G103"/>
    <mergeCell ref="A98:B98"/>
    <mergeCell ref="H102:H103"/>
    <mergeCell ref="C126:C127"/>
    <mergeCell ref="D126:F126"/>
    <mergeCell ref="G126:G127"/>
    <mergeCell ref="H126:H127"/>
    <mergeCell ref="A146:B146"/>
    <mergeCell ref="A150:A151"/>
    <mergeCell ref="B150:B151"/>
    <mergeCell ref="C150:C151"/>
    <mergeCell ref="D150:F150"/>
    <mergeCell ref="G150:G151"/>
    <mergeCell ref="H150:H151"/>
    <mergeCell ref="A147:B147"/>
    <mergeCell ref="C196:C197"/>
    <mergeCell ref="D196:F196"/>
    <mergeCell ref="G196:G197"/>
    <mergeCell ref="H196:H197"/>
    <mergeCell ref="A158:B158"/>
    <mergeCell ref="A161:B161"/>
    <mergeCell ref="A170:B170"/>
    <mergeCell ref="A169:B169"/>
    <mergeCell ref="A173:A174"/>
    <mergeCell ref="B173:B174"/>
    <mergeCell ref="C173:C174"/>
    <mergeCell ref="D173:F173"/>
    <mergeCell ref="G173:G174"/>
    <mergeCell ref="J7:M15"/>
    <mergeCell ref="A227:B227"/>
    <mergeCell ref="A239:B239"/>
    <mergeCell ref="A230:B230"/>
    <mergeCell ref="A240:B240"/>
    <mergeCell ref="A241:B241"/>
    <mergeCell ref="A242:B242"/>
    <mergeCell ref="A204:B204"/>
    <mergeCell ref="A207:B207"/>
    <mergeCell ref="A215:B215"/>
    <mergeCell ref="A219:A220"/>
    <mergeCell ref="B219:B220"/>
    <mergeCell ref="C219:C220"/>
    <mergeCell ref="D219:F219"/>
    <mergeCell ref="G219:G220"/>
    <mergeCell ref="H219:H220"/>
    <mergeCell ref="A216:B216"/>
    <mergeCell ref="H173:H174"/>
    <mergeCell ref="A181:B181"/>
    <mergeCell ref="A184:B184"/>
    <mergeCell ref="A193:B193"/>
    <mergeCell ref="A192:B192"/>
    <mergeCell ref="A196:A197"/>
    <mergeCell ref="B196:B197"/>
  </mergeCells>
  <pageMargins left="0.39370078740157483" right="0.39370078740157483" top="0.39370078740157483" bottom="0.39370078740157483" header="0" footer="0"/>
  <pageSetup fitToHeight="0" pageOrder="overThenDown" orientation="portrait" r:id="rId1"/>
  <rowBreaks count="5" manualBreakCount="5">
    <brk id="52" max="16383" man="1"/>
    <brk id="99" max="16383" man="1"/>
    <brk id="147" max="16383" man="1"/>
    <brk id="193" max="16383" man="1"/>
    <brk id="2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Нестерова Елизавета Георгиевна</cp:lastModifiedBy>
  <cp:lastPrinted>2025-03-03T03:36:36Z</cp:lastPrinted>
  <dcterms:modified xsi:type="dcterms:W3CDTF">2025-03-04T11:46:22Z</dcterms:modified>
</cp:coreProperties>
</file>